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CE1B0A2C-C302-4684-A3BE-2B77BB2522BB}" xr6:coauthVersionLast="47" xr6:coauthVersionMax="47" xr10:uidLastSave="{00000000-0000-0000-0000-000000000000}"/>
  <bookViews>
    <workbookView xWindow="32220" yWindow="1590" windowWidth="21600" windowHeight="11385" xr2:uid="{06C289A7-9687-45CE-A3E2-54B5F1B03B57}"/>
  </bookViews>
  <sheets>
    <sheet name="Rekapitulace" sheetId="1" r:id="rId1"/>
    <sheet name="006-01" sheetId="2" r:id="rId2"/>
    <sheet name="006-02" sheetId="4" r:id="rId3"/>
    <sheet name="006-03" sheetId="3" r:id="rId4"/>
    <sheet name="006-04" sheetId="5" r:id="rId5"/>
    <sheet name="006-05" sheetId="6" r:id="rId6"/>
    <sheet name="006-06" sheetId="7" r:id="rId7"/>
  </sheets>
  <definedNames>
    <definedName name="_xlnm._FilterDatabase" localSheetId="4" hidden="1">'006-04'!$K$1:$K$1654</definedName>
    <definedName name="_xlnm.Print_Area" localSheetId="1">'006-01'!$A$1:$M$26</definedName>
    <definedName name="_xlnm.Print_Area" localSheetId="2">'006-02'!$A$1:$M$49</definedName>
    <definedName name="_xlnm.Print_Area" localSheetId="3">'006-03'!$A$1:$M$35</definedName>
    <definedName name="_xlnm.Print_Area" localSheetId="5">'006-05'!$A$1:$H$113</definedName>
    <definedName name="_xlnm.Print_Area" localSheetId="6">'006-06'!$A$1:$H$86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55" i="5" l="1"/>
  <c r="P1656" i="5"/>
  <c r="L1494" i="5"/>
  <c r="N1494" i="5" s="1"/>
  <c r="M1494" i="5"/>
  <c r="L1495" i="5"/>
  <c r="M1495" i="5"/>
  <c r="N1495" i="5" s="1"/>
  <c r="L1496" i="5"/>
  <c r="M1496" i="5"/>
  <c r="N1496" i="5" s="1"/>
  <c r="L1497" i="5"/>
  <c r="N1497" i="5" s="1"/>
  <c r="M1497" i="5"/>
  <c r="L1498" i="5"/>
  <c r="N1498" i="5" s="1"/>
  <c r="M1498" i="5"/>
  <c r="L1499" i="5"/>
  <c r="N1499" i="5" s="1"/>
  <c r="M1499" i="5"/>
  <c r="L1500" i="5"/>
  <c r="M1500" i="5"/>
  <c r="N1500" i="5"/>
  <c r="L1501" i="5"/>
  <c r="M1501" i="5"/>
  <c r="N1501" i="5"/>
  <c r="L1502" i="5"/>
  <c r="N1502" i="5" s="1"/>
  <c r="M1502" i="5"/>
  <c r="L1503" i="5"/>
  <c r="M1503" i="5"/>
  <c r="N1503" i="5" s="1"/>
  <c r="L1504" i="5"/>
  <c r="M1504" i="5"/>
  <c r="N1504" i="5" s="1"/>
  <c r="L1505" i="5"/>
  <c r="N1505" i="5" s="1"/>
  <c r="M1505" i="5"/>
  <c r="L1506" i="5"/>
  <c r="N1506" i="5" s="1"/>
  <c r="M1506" i="5"/>
  <c r="L1507" i="5"/>
  <c r="N1507" i="5" s="1"/>
  <c r="M1507" i="5"/>
  <c r="L1508" i="5"/>
  <c r="M1508" i="5"/>
  <c r="N1508" i="5"/>
  <c r="L1509" i="5"/>
  <c r="M1509" i="5"/>
  <c r="N1509" i="5"/>
  <c r="L1510" i="5"/>
  <c r="N1510" i="5" s="1"/>
  <c r="M1510" i="5"/>
  <c r="L1511" i="5"/>
  <c r="M1511" i="5"/>
  <c r="N1511" i="5" s="1"/>
  <c r="L1512" i="5"/>
  <c r="M1512" i="5"/>
  <c r="N1512" i="5" s="1"/>
  <c r="L1513" i="5"/>
  <c r="N1513" i="5" s="1"/>
  <c r="M1513" i="5"/>
  <c r="L1514" i="5"/>
  <c r="N1514" i="5" s="1"/>
  <c r="M1514" i="5"/>
  <c r="L1515" i="5"/>
  <c r="N1515" i="5" s="1"/>
  <c r="M1515" i="5"/>
  <c r="L1516" i="5"/>
  <c r="M1516" i="5"/>
  <c r="N1516" i="5"/>
  <c r="L1517" i="5"/>
  <c r="M1517" i="5"/>
  <c r="N1517" i="5"/>
  <c r="L1518" i="5"/>
  <c r="N1518" i="5" s="1"/>
  <c r="M1518" i="5"/>
  <c r="L1519" i="5"/>
  <c r="M1519" i="5"/>
  <c r="N1519" i="5" s="1"/>
  <c r="L1520" i="5"/>
  <c r="M1520" i="5"/>
  <c r="N1520" i="5" s="1"/>
  <c r="L1521" i="5"/>
  <c r="N1521" i="5" s="1"/>
  <c r="M1521" i="5"/>
  <c r="L1522" i="5"/>
  <c r="N1522" i="5" s="1"/>
  <c r="M1522" i="5"/>
  <c r="L1523" i="5"/>
  <c r="N1523" i="5" s="1"/>
  <c r="M1523" i="5"/>
  <c r="L1524" i="5"/>
  <c r="M1524" i="5"/>
  <c r="N1524" i="5"/>
  <c r="L1525" i="5"/>
  <c r="M1525" i="5"/>
  <c r="N1525" i="5"/>
  <c r="L1526" i="5"/>
  <c r="N1526" i="5" s="1"/>
  <c r="M1526" i="5"/>
  <c r="L1527" i="5"/>
  <c r="M1527" i="5"/>
  <c r="N1527" i="5" s="1"/>
  <c r="L1528" i="5"/>
  <c r="M1528" i="5"/>
  <c r="N1528" i="5" s="1"/>
  <c r="L1529" i="5"/>
  <c r="N1529" i="5" s="1"/>
  <c r="M1529" i="5"/>
  <c r="L1530" i="5"/>
  <c r="N1530" i="5" s="1"/>
  <c r="M1530" i="5"/>
  <c r="L1531" i="5"/>
  <c r="N1531" i="5" s="1"/>
  <c r="M1531" i="5"/>
  <c r="L1532" i="5"/>
  <c r="M1532" i="5"/>
  <c r="N1532" i="5"/>
  <c r="L1533" i="5"/>
  <c r="M1533" i="5"/>
  <c r="N1533" i="5"/>
  <c r="L1534" i="5"/>
  <c r="N1534" i="5" s="1"/>
  <c r="M1534" i="5"/>
  <c r="L1535" i="5"/>
  <c r="M1535" i="5"/>
  <c r="N1535" i="5" s="1"/>
  <c r="L1536" i="5"/>
  <c r="M1536" i="5"/>
  <c r="N1536" i="5" s="1"/>
  <c r="L1537" i="5"/>
  <c r="N1537" i="5" s="1"/>
  <c r="M1537" i="5"/>
  <c r="L1538" i="5"/>
  <c r="N1538" i="5" s="1"/>
  <c r="M1538" i="5"/>
  <c r="L1539" i="5"/>
  <c r="N1539" i="5" s="1"/>
  <c r="M1539" i="5"/>
  <c r="L1540" i="5"/>
  <c r="M1540" i="5"/>
  <c r="N1540" i="5"/>
  <c r="L1541" i="5"/>
  <c r="M1541" i="5"/>
  <c r="N1541" i="5"/>
  <c r="L1542" i="5"/>
  <c r="N1542" i="5" s="1"/>
  <c r="M1542" i="5"/>
  <c r="L1543" i="5"/>
  <c r="M1543" i="5"/>
  <c r="N1543" i="5" s="1"/>
  <c r="L1544" i="5"/>
  <c r="M1544" i="5"/>
  <c r="N1544" i="5" s="1"/>
  <c r="L1545" i="5"/>
  <c r="N1545" i="5" s="1"/>
  <c r="M1545" i="5"/>
  <c r="L1546" i="5"/>
  <c r="N1546" i="5" s="1"/>
  <c r="M1546" i="5"/>
  <c r="L1547" i="5"/>
  <c r="N1547" i="5" s="1"/>
  <c r="M1547" i="5"/>
  <c r="L1548" i="5"/>
  <c r="M1548" i="5"/>
  <c r="N1548" i="5"/>
  <c r="L1549" i="5"/>
  <c r="M1549" i="5"/>
  <c r="N1549" i="5"/>
  <c r="L1550" i="5"/>
  <c r="M1550" i="5"/>
  <c r="N1550" i="5"/>
  <c r="L1551" i="5"/>
  <c r="M1551" i="5"/>
  <c r="N1551" i="5" s="1"/>
  <c r="L1552" i="5"/>
  <c r="M1552" i="5"/>
  <c r="N1552" i="5" s="1"/>
  <c r="L1553" i="5"/>
  <c r="N1553" i="5" s="1"/>
  <c r="M1553" i="5"/>
  <c r="L1554" i="5"/>
  <c r="N1554" i="5" s="1"/>
  <c r="M1554" i="5"/>
  <c r="L1555" i="5"/>
  <c r="N1555" i="5" s="1"/>
  <c r="M1555" i="5"/>
  <c r="L1556" i="5"/>
  <c r="M1556" i="5"/>
  <c r="N1556" i="5"/>
  <c r="L1557" i="5"/>
  <c r="M1557" i="5"/>
  <c r="N1557" i="5"/>
  <c r="L1558" i="5"/>
  <c r="M1558" i="5"/>
  <c r="N1558" i="5"/>
  <c r="L1559" i="5"/>
  <c r="M1559" i="5"/>
  <c r="N1559" i="5" s="1"/>
  <c r="L1560" i="5"/>
  <c r="M1560" i="5"/>
  <c r="N1560" i="5" s="1"/>
  <c r="L1561" i="5"/>
  <c r="N1561" i="5" s="1"/>
  <c r="M1561" i="5"/>
  <c r="L1562" i="5"/>
  <c r="N1562" i="5" s="1"/>
  <c r="M1562" i="5"/>
  <c r="L1563" i="5"/>
  <c r="N1563" i="5" s="1"/>
  <c r="M1563" i="5"/>
  <c r="L1564" i="5"/>
  <c r="M1564" i="5"/>
  <c r="N1564" i="5"/>
  <c r="L1565" i="5"/>
  <c r="M1565" i="5"/>
  <c r="N1565" i="5"/>
  <c r="L1566" i="5"/>
  <c r="M1566" i="5"/>
  <c r="N1566" i="5"/>
  <c r="L1567" i="5"/>
  <c r="M1567" i="5"/>
  <c r="N1567" i="5" s="1"/>
  <c r="L1568" i="5"/>
  <c r="M1568" i="5"/>
  <c r="N1568" i="5" s="1"/>
  <c r="L1569" i="5"/>
  <c r="N1569" i="5" s="1"/>
  <c r="M1569" i="5"/>
  <c r="L1570" i="5"/>
  <c r="N1570" i="5" s="1"/>
  <c r="M1570" i="5"/>
  <c r="L1571" i="5"/>
  <c r="N1571" i="5" s="1"/>
  <c r="M1571" i="5"/>
  <c r="L1572" i="5"/>
  <c r="M1572" i="5"/>
  <c r="N1572" i="5"/>
  <c r="L1573" i="5"/>
  <c r="M1573" i="5"/>
  <c r="N1573" i="5"/>
  <c r="L1574" i="5"/>
  <c r="M1574" i="5"/>
  <c r="N1574" i="5"/>
  <c r="L1575" i="5"/>
  <c r="M1575" i="5"/>
  <c r="N1575" i="5" s="1"/>
  <c r="L1576" i="5"/>
  <c r="M1576" i="5"/>
  <c r="N1576" i="5" s="1"/>
  <c r="L1577" i="5"/>
  <c r="N1577" i="5" s="1"/>
  <c r="M1577" i="5"/>
  <c r="L1578" i="5"/>
  <c r="N1578" i="5" s="1"/>
  <c r="M1578" i="5"/>
  <c r="L1579" i="5"/>
  <c r="N1579" i="5" s="1"/>
  <c r="M1579" i="5"/>
  <c r="L1580" i="5"/>
  <c r="M1580" i="5"/>
  <c r="N1580" i="5"/>
  <c r="L1581" i="5"/>
  <c r="M1581" i="5"/>
  <c r="N1581" i="5"/>
  <c r="L1582" i="5"/>
  <c r="M1582" i="5"/>
  <c r="N1582" i="5"/>
  <c r="L1583" i="5"/>
  <c r="M1583" i="5"/>
  <c r="N1583" i="5" s="1"/>
  <c r="L1584" i="5"/>
  <c r="M1584" i="5"/>
  <c r="N1584" i="5" s="1"/>
  <c r="L1585" i="5"/>
  <c r="N1585" i="5" s="1"/>
  <c r="M1585" i="5"/>
  <c r="L1586" i="5"/>
  <c r="N1586" i="5" s="1"/>
  <c r="M1586" i="5"/>
  <c r="L1587" i="5"/>
  <c r="N1587" i="5" s="1"/>
  <c r="M1587" i="5"/>
  <c r="L1588" i="5"/>
  <c r="M1588" i="5"/>
  <c r="N1588" i="5"/>
  <c r="L1589" i="5"/>
  <c r="M1589" i="5"/>
  <c r="N1589" i="5"/>
  <c r="L1590" i="5"/>
  <c r="M1590" i="5"/>
  <c r="N1590" i="5"/>
  <c r="L1591" i="5"/>
  <c r="M1591" i="5"/>
  <c r="N1591" i="5" s="1"/>
  <c r="L1592" i="5"/>
  <c r="M1592" i="5"/>
  <c r="N1592" i="5" s="1"/>
  <c r="L1593" i="5"/>
  <c r="N1593" i="5" s="1"/>
  <c r="M1593" i="5"/>
  <c r="L1594" i="5"/>
  <c r="N1594" i="5" s="1"/>
  <c r="M1594" i="5"/>
  <c r="L1595" i="5"/>
  <c r="N1595" i="5" s="1"/>
  <c r="M1595" i="5"/>
  <c r="L1596" i="5"/>
  <c r="M1596" i="5"/>
  <c r="N1596" i="5"/>
  <c r="L1597" i="5"/>
  <c r="M1597" i="5"/>
  <c r="N1597" i="5"/>
  <c r="L1598" i="5"/>
  <c r="M1598" i="5"/>
  <c r="N1598" i="5"/>
  <c r="L1599" i="5"/>
  <c r="M1599" i="5"/>
  <c r="N1599" i="5" s="1"/>
  <c r="L1600" i="5"/>
  <c r="M1600" i="5"/>
  <c r="N1600" i="5" s="1"/>
  <c r="L1601" i="5"/>
  <c r="N1601" i="5" s="1"/>
  <c r="M1601" i="5"/>
  <c r="L1602" i="5"/>
  <c r="N1602" i="5" s="1"/>
  <c r="M1602" i="5"/>
  <c r="L1603" i="5"/>
  <c r="N1603" i="5" s="1"/>
  <c r="M1603" i="5"/>
  <c r="L1604" i="5"/>
  <c r="M1604" i="5"/>
  <c r="N1604" i="5"/>
  <c r="L1605" i="5"/>
  <c r="M1605" i="5"/>
  <c r="N1605" i="5"/>
  <c r="L1606" i="5"/>
  <c r="M1606" i="5"/>
  <c r="N1606" i="5"/>
  <c r="L1607" i="5"/>
  <c r="M1607" i="5"/>
  <c r="N1607" i="5" s="1"/>
  <c r="L1608" i="5"/>
  <c r="M1608" i="5"/>
  <c r="N1608" i="5" s="1"/>
  <c r="L1609" i="5"/>
  <c r="N1609" i="5" s="1"/>
  <c r="M1609" i="5"/>
  <c r="L1610" i="5"/>
  <c r="N1610" i="5" s="1"/>
  <c r="M1610" i="5"/>
  <c r="L1611" i="5"/>
  <c r="N1611" i="5" s="1"/>
  <c r="M1611" i="5"/>
  <c r="L1612" i="5"/>
  <c r="M1612" i="5"/>
  <c r="N1612" i="5"/>
  <c r="L1613" i="5"/>
  <c r="M1613" i="5"/>
  <c r="N1613" i="5"/>
  <c r="L1614" i="5"/>
  <c r="M1614" i="5"/>
  <c r="N1614" i="5"/>
  <c r="L1615" i="5"/>
  <c r="M1615" i="5"/>
  <c r="N1615" i="5" s="1"/>
  <c r="L1616" i="5"/>
  <c r="M1616" i="5"/>
  <c r="N1616" i="5" s="1"/>
  <c r="L1617" i="5"/>
  <c r="N1617" i="5" s="1"/>
  <c r="M1617" i="5"/>
  <c r="L1618" i="5"/>
  <c r="N1618" i="5" s="1"/>
  <c r="M1618" i="5"/>
  <c r="L1619" i="5"/>
  <c r="N1619" i="5" s="1"/>
  <c r="M1619" i="5"/>
  <c r="L1620" i="5"/>
  <c r="M1620" i="5"/>
  <c r="N1620" i="5"/>
  <c r="L1621" i="5"/>
  <c r="M1621" i="5"/>
  <c r="N1621" i="5"/>
  <c r="L1622" i="5"/>
  <c r="M1622" i="5"/>
  <c r="N1622" i="5"/>
  <c r="L1623" i="5"/>
  <c r="M1623" i="5"/>
  <c r="N1623" i="5" s="1"/>
  <c r="L1624" i="5"/>
  <c r="M1624" i="5"/>
  <c r="N1624" i="5" s="1"/>
  <c r="L1625" i="5"/>
  <c r="N1625" i="5" s="1"/>
  <c r="M1625" i="5"/>
  <c r="L1626" i="5"/>
  <c r="N1626" i="5" s="1"/>
  <c r="M1626" i="5"/>
  <c r="L1627" i="5"/>
  <c r="N1627" i="5" s="1"/>
  <c r="M1627" i="5"/>
  <c r="L1628" i="5"/>
  <c r="M1628" i="5"/>
  <c r="N1628" i="5"/>
  <c r="L1629" i="5"/>
  <c r="M1629" i="5"/>
  <c r="N1629" i="5"/>
  <c r="L1630" i="5"/>
  <c r="M1630" i="5"/>
  <c r="N1630" i="5"/>
  <c r="L1631" i="5"/>
  <c r="M1631" i="5"/>
  <c r="N1631" i="5" s="1"/>
  <c r="L1632" i="5"/>
  <c r="M1632" i="5"/>
  <c r="N1632" i="5" s="1"/>
  <c r="L1633" i="5"/>
  <c r="N1633" i="5" s="1"/>
  <c r="M1633" i="5"/>
  <c r="L1634" i="5"/>
  <c r="N1634" i="5" s="1"/>
  <c r="M1634" i="5"/>
  <c r="L1635" i="5"/>
  <c r="N1635" i="5" s="1"/>
  <c r="M1635" i="5"/>
  <c r="L1636" i="5"/>
  <c r="M1636" i="5"/>
  <c r="N1636" i="5"/>
  <c r="L1637" i="5"/>
  <c r="M1637" i="5"/>
  <c r="N1637" i="5"/>
  <c r="L1638" i="5"/>
  <c r="M1638" i="5"/>
  <c r="N1638" i="5"/>
  <c r="L1639" i="5"/>
  <c r="M1639" i="5"/>
  <c r="N1639" i="5" s="1"/>
  <c r="L1640" i="5"/>
  <c r="M1640" i="5"/>
  <c r="N1640" i="5" s="1"/>
  <c r="L1641" i="5"/>
  <c r="N1641" i="5" s="1"/>
  <c r="M1641" i="5"/>
  <c r="L1642" i="5"/>
  <c r="N1642" i="5" s="1"/>
  <c r="M1642" i="5"/>
  <c r="L1643" i="5"/>
  <c r="N1643" i="5" s="1"/>
  <c r="M1643" i="5"/>
  <c r="L1644" i="5"/>
  <c r="M1644" i="5"/>
  <c r="N1644" i="5"/>
  <c r="L1645" i="5"/>
  <c r="M1645" i="5"/>
  <c r="N1645" i="5"/>
  <c r="L1646" i="5"/>
  <c r="M1646" i="5"/>
  <c r="N1646" i="5"/>
  <c r="L1647" i="5"/>
  <c r="M1647" i="5"/>
  <c r="N1647" i="5" s="1"/>
  <c r="N1493" i="5"/>
  <c r="M1493" i="5"/>
  <c r="L1493" i="5"/>
  <c r="L1269" i="5"/>
  <c r="N1269" i="5" s="1"/>
  <c r="M1269" i="5"/>
  <c r="L1270" i="5"/>
  <c r="M1270" i="5"/>
  <c r="N1270" i="5" s="1"/>
  <c r="L1271" i="5"/>
  <c r="M1271" i="5"/>
  <c r="N1271" i="5" s="1"/>
  <c r="L1272" i="5"/>
  <c r="N1272" i="5" s="1"/>
  <c r="M1272" i="5"/>
  <c r="L1273" i="5"/>
  <c r="N1273" i="5" s="1"/>
  <c r="M1273" i="5"/>
  <c r="L1274" i="5"/>
  <c r="N1274" i="5" s="1"/>
  <c r="M1274" i="5"/>
  <c r="L1275" i="5"/>
  <c r="N1275" i="5" s="1"/>
  <c r="M1275" i="5"/>
  <c r="L1276" i="5"/>
  <c r="M1276" i="5"/>
  <c r="N1276" i="5"/>
  <c r="L1277" i="5"/>
  <c r="N1277" i="5" s="1"/>
  <c r="M1277" i="5"/>
  <c r="L1278" i="5"/>
  <c r="M1278" i="5"/>
  <c r="N1278" i="5"/>
  <c r="L1279" i="5"/>
  <c r="M1279" i="5"/>
  <c r="N1279" i="5" s="1"/>
  <c r="L1280" i="5"/>
  <c r="N1280" i="5" s="1"/>
  <c r="M1280" i="5"/>
  <c r="L1281" i="5"/>
  <c r="N1281" i="5" s="1"/>
  <c r="M1281" i="5"/>
  <c r="L1282" i="5"/>
  <c r="N1282" i="5" s="1"/>
  <c r="M1282" i="5"/>
  <c r="L1283" i="5"/>
  <c r="N1283" i="5" s="1"/>
  <c r="M1283" i="5"/>
  <c r="L1284" i="5"/>
  <c r="M1284" i="5"/>
  <c r="N1284" i="5"/>
  <c r="L1285" i="5"/>
  <c r="N1285" i="5" s="1"/>
  <c r="M1285" i="5"/>
  <c r="L1286" i="5"/>
  <c r="M1286" i="5"/>
  <c r="N1286" i="5"/>
  <c r="L1287" i="5"/>
  <c r="M1287" i="5"/>
  <c r="N1287" i="5" s="1"/>
  <c r="L1288" i="5"/>
  <c r="N1288" i="5" s="1"/>
  <c r="M1288" i="5"/>
  <c r="L1289" i="5"/>
  <c r="N1289" i="5" s="1"/>
  <c r="M1289" i="5"/>
  <c r="L1290" i="5"/>
  <c r="N1290" i="5" s="1"/>
  <c r="M1290" i="5"/>
  <c r="L1291" i="5"/>
  <c r="N1291" i="5" s="1"/>
  <c r="M1291" i="5"/>
  <c r="L1292" i="5"/>
  <c r="M1292" i="5"/>
  <c r="N1292" i="5"/>
  <c r="L1293" i="5"/>
  <c r="N1293" i="5" s="1"/>
  <c r="M1293" i="5"/>
  <c r="L1294" i="5"/>
  <c r="M1294" i="5"/>
  <c r="N1294" i="5"/>
  <c r="L1295" i="5"/>
  <c r="M1295" i="5"/>
  <c r="N1295" i="5" s="1"/>
  <c r="L1296" i="5"/>
  <c r="N1296" i="5" s="1"/>
  <c r="M1296" i="5"/>
  <c r="L1297" i="5"/>
  <c r="N1297" i="5" s="1"/>
  <c r="M1297" i="5"/>
  <c r="L1298" i="5"/>
  <c r="N1298" i="5" s="1"/>
  <c r="M1298" i="5"/>
  <c r="L1299" i="5"/>
  <c r="N1299" i="5" s="1"/>
  <c r="M1299" i="5"/>
  <c r="L1300" i="5"/>
  <c r="M1300" i="5"/>
  <c r="N1300" i="5"/>
  <c r="L1301" i="5"/>
  <c r="N1301" i="5" s="1"/>
  <c r="M1301" i="5"/>
  <c r="L1302" i="5"/>
  <c r="M1302" i="5"/>
  <c r="N1302" i="5"/>
  <c r="L1303" i="5"/>
  <c r="M1303" i="5"/>
  <c r="N1303" i="5" s="1"/>
  <c r="L1304" i="5"/>
  <c r="N1304" i="5" s="1"/>
  <c r="M1304" i="5"/>
  <c r="L1305" i="5"/>
  <c r="N1305" i="5" s="1"/>
  <c r="M1305" i="5"/>
  <c r="L1306" i="5"/>
  <c r="N1306" i="5" s="1"/>
  <c r="M1306" i="5"/>
  <c r="L1307" i="5"/>
  <c r="N1307" i="5" s="1"/>
  <c r="M1307" i="5"/>
  <c r="L1308" i="5"/>
  <c r="M1308" i="5"/>
  <c r="N1308" i="5"/>
  <c r="L1309" i="5"/>
  <c r="N1309" i="5" s="1"/>
  <c r="M1309" i="5"/>
  <c r="L1310" i="5"/>
  <c r="M1310" i="5"/>
  <c r="N1310" i="5"/>
  <c r="L1311" i="5"/>
  <c r="M1311" i="5"/>
  <c r="N1311" i="5" s="1"/>
  <c r="L1312" i="5"/>
  <c r="N1312" i="5" s="1"/>
  <c r="M1312" i="5"/>
  <c r="L1313" i="5"/>
  <c r="N1313" i="5" s="1"/>
  <c r="M1313" i="5"/>
  <c r="L1314" i="5"/>
  <c r="N1314" i="5" s="1"/>
  <c r="M1314" i="5"/>
  <c r="L1315" i="5"/>
  <c r="N1315" i="5" s="1"/>
  <c r="M1315" i="5"/>
  <c r="L1316" i="5"/>
  <c r="M1316" i="5"/>
  <c r="N1316" i="5"/>
  <c r="L1317" i="5"/>
  <c r="N1317" i="5" s="1"/>
  <c r="M1317" i="5"/>
  <c r="L1318" i="5"/>
  <c r="M1318" i="5"/>
  <c r="N1318" i="5"/>
  <c r="L1319" i="5"/>
  <c r="M1319" i="5"/>
  <c r="N1319" i="5" s="1"/>
  <c r="L1320" i="5"/>
  <c r="N1320" i="5" s="1"/>
  <c r="M1320" i="5"/>
  <c r="L1321" i="5"/>
  <c r="N1321" i="5" s="1"/>
  <c r="M1321" i="5"/>
  <c r="L1322" i="5"/>
  <c r="N1322" i="5" s="1"/>
  <c r="M1322" i="5"/>
  <c r="L1323" i="5"/>
  <c r="N1323" i="5" s="1"/>
  <c r="M1323" i="5"/>
  <c r="L1324" i="5"/>
  <c r="M1324" i="5"/>
  <c r="N1324" i="5"/>
  <c r="L1325" i="5"/>
  <c r="N1325" i="5" s="1"/>
  <c r="M1325" i="5"/>
  <c r="L1326" i="5"/>
  <c r="M1326" i="5"/>
  <c r="N1326" i="5"/>
  <c r="L1327" i="5"/>
  <c r="M1327" i="5"/>
  <c r="N1327" i="5" s="1"/>
  <c r="L1328" i="5"/>
  <c r="N1328" i="5" s="1"/>
  <c r="M1328" i="5"/>
  <c r="L1329" i="5"/>
  <c r="N1329" i="5" s="1"/>
  <c r="M1329" i="5"/>
  <c r="L1330" i="5"/>
  <c r="N1330" i="5" s="1"/>
  <c r="M1330" i="5"/>
  <c r="L1331" i="5"/>
  <c r="N1331" i="5" s="1"/>
  <c r="M1331" i="5"/>
  <c r="L1332" i="5"/>
  <c r="M1332" i="5"/>
  <c r="N1332" i="5"/>
  <c r="L1333" i="5"/>
  <c r="N1333" i="5" s="1"/>
  <c r="M1333" i="5"/>
  <c r="L1334" i="5"/>
  <c r="M1334" i="5"/>
  <c r="N1334" i="5" s="1"/>
  <c r="L1335" i="5"/>
  <c r="M1335" i="5"/>
  <c r="N1335" i="5" s="1"/>
  <c r="L1336" i="5"/>
  <c r="N1336" i="5" s="1"/>
  <c r="M1336" i="5"/>
  <c r="L1337" i="5"/>
  <c r="N1337" i="5" s="1"/>
  <c r="M1337" i="5"/>
  <c r="L1338" i="5"/>
  <c r="N1338" i="5" s="1"/>
  <c r="M1338" i="5"/>
  <c r="L1339" i="5"/>
  <c r="N1339" i="5" s="1"/>
  <c r="M1339" i="5"/>
  <c r="L1340" i="5"/>
  <c r="M1340" i="5"/>
  <c r="N1340" i="5"/>
  <c r="L1341" i="5"/>
  <c r="N1341" i="5" s="1"/>
  <c r="M1341" i="5"/>
  <c r="L1342" i="5"/>
  <c r="M1342" i="5"/>
  <c r="N1342" i="5" s="1"/>
  <c r="L1343" i="5"/>
  <c r="M1343" i="5"/>
  <c r="N1343" i="5" s="1"/>
  <c r="L1344" i="5"/>
  <c r="N1344" i="5" s="1"/>
  <c r="M1344" i="5"/>
  <c r="L1345" i="5"/>
  <c r="N1345" i="5" s="1"/>
  <c r="M1345" i="5"/>
  <c r="L1346" i="5"/>
  <c r="N1346" i="5" s="1"/>
  <c r="M1346" i="5"/>
  <c r="L1347" i="5"/>
  <c r="N1347" i="5" s="1"/>
  <c r="M1347" i="5"/>
  <c r="L1348" i="5"/>
  <c r="M1348" i="5"/>
  <c r="N1348" i="5"/>
  <c r="L1349" i="5"/>
  <c r="N1349" i="5" s="1"/>
  <c r="M1349" i="5"/>
  <c r="L1350" i="5"/>
  <c r="M1350" i="5"/>
  <c r="N1350" i="5"/>
  <c r="L1351" i="5"/>
  <c r="M1351" i="5"/>
  <c r="N1351" i="5" s="1"/>
  <c r="L1352" i="5"/>
  <c r="N1352" i="5" s="1"/>
  <c r="M1352" i="5"/>
  <c r="L1353" i="5"/>
  <c r="N1353" i="5" s="1"/>
  <c r="M1353" i="5"/>
  <c r="L1354" i="5"/>
  <c r="N1354" i="5" s="1"/>
  <c r="M1354" i="5"/>
  <c r="L1355" i="5"/>
  <c r="N1355" i="5" s="1"/>
  <c r="M1355" i="5"/>
  <c r="L1356" i="5"/>
  <c r="M1356" i="5"/>
  <c r="N1356" i="5"/>
  <c r="L1357" i="5"/>
  <c r="N1357" i="5" s="1"/>
  <c r="M1357" i="5"/>
  <c r="L1358" i="5"/>
  <c r="M1358" i="5"/>
  <c r="N1358" i="5"/>
  <c r="L1359" i="5"/>
  <c r="M1359" i="5"/>
  <c r="N1359" i="5" s="1"/>
  <c r="L1360" i="5"/>
  <c r="N1360" i="5" s="1"/>
  <c r="M1360" i="5"/>
  <c r="L1361" i="5"/>
  <c r="N1361" i="5" s="1"/>
  <c r="M1361" i="5"/>
  <c r="L1362" i="5"/>
  <c r="N1362" i="5" s="1"/>
  <c r="M1362" i="5"/>
  <c r="L1363" i="5"/>
  <c r="N1363" i="5" s="1"/>
  <c r="M1363" i="5"/>
  <c r="L1364" i="5"/>
  <c r="M1364" i="5"/>
  <c r="N1364" i="5"/>
  <c r="L1365" i="5"/>
  <c r="N1365" i="5" s="1"/>
  <c r="M1365" i="5"/>
  <c r="L1366" i="5"/>
  <c r="M1366" i="5"/>
  <c r="N1366" i="5"/>
  <c r="L1367" i="5"/>
  <c r="M1367" i="5"/>
  <c r="N1367" i="5" s="1"/>
  <c r="L1368" i="5"/>
  <c r="N1368" i="5" s="1"/>
  <c r="M1368" i="5"/>
  <c r="L1369" i="5"/>
  <c r="N1369" i="5" s="1"/>
  <c r="M1369" i="5"/>
  <c r="L1370" i="5"/>
  <c r="N1370" i="5" s="1"/>
  <c r="M1370" i="5"/>
  <c r="L1371" i="5"/>
  <c r="N1371" i="5" s="1"/>
  <c r="M1371" i="5"/>
  <c r="L1372" i="5"/>
  <c r="M1372" i="5"/>
  <c r="N1372" i="5"/>
  <c r="L1373" i="5"/>
  <c r="N1373" i="5" s="1"/>
  <c r="M1373" i="5"/>
  <c r="L1374" i="5"/>
  <c r="M1374" i="5"/>
  <c r="N1374" i="5"/>
  <c r="L1375" i="5"/>
  <c r="M1375" i="5"/>
  <c r="N1375" i="5" s="1"/>
  <c r="L1376" i="5"/>
  <c r="N1376" i="5" s="1"/>
  <c r="M1376" i="5"/>
  <c r="L1377" i="5"/>
  <c r="N1377" i="5" s="1"/>
  <c r="M1377" i="5"/>
  <c r="L1378" i="5"/>
  <c r="N1378" i="5" s="1"/>
  <c r="M1378" i="5"/>
  <c r="L1379" i="5"/>
  <c r="N1379" i="5" s="1"/>
  <c r="M1379" i="5"/>
  <c r="L1380" i="5"/>
  <c r="M1380" i="5"/>
  <c r="N1380" i="5"/>
  <c r="L1381" i="5"/>
  <c r="N1381" i="5" s="1"/>
  <c r="M1381" i="5"/>
  <c r="L1382" i="5"/>
  <c r="M1382" i="5"/>
  <c r="N1382" i="5" s="1"/>
  <c r="L1383" i="5"/>
  <c r="M1383" i="5"/>
  <c r="N1383" i="5" s="1"/>
  <c r="L1384" i="5"/>
  <c r="N1384" i="5" s="1"/>
  <c r="M1384" i="5"/>
  <c r="L1385" i="5"/>
  <c r="N1385" i="5" s="1"/>
  <c r="M1385" i="5"/>
  <c r="L1386" i="5"/>
  <c r="N1386" i="5" s="1"/>
  <c r="M1386" i="5"/>
  <c r="L1387" i="5"/>
  <c r="N1387" i="5" s="1"/>
  <c r="M1387" i="5"/>
  <c r="L1388" i="5"/>
  <c r="M1388" i="5"/>
  <c r="N1388" i="5"/>
  <c r="L1389" i="5"/>
  <c r="N1389" i="5" s="1"/>
  <c r="M1389" i="5"/>
  <c r="L1390" i="5"/>
  <c r="M1390" i="5"/>
  <c r="N1390" i="5" s="1"/>
  <c r="L1391" i="5"/>
  <c r="M1391" i="5"/>
  <c r="N1391" i="5" s="1"/>
  <c r="L1392" i="5"/>
  <c r="N1392" i="5" s="1"/>
  <c r="M1392" i="5"/>
  <c r="L1393" i="5"/>
  <c r="N1393" i="5" s="1"/>
  <c r="M1393" i="5"/>
  <c r="L1394" i="5"/>
  <c r="N1394" i="5" s="1"/>
  <c r="M1394" i="5"/>
  <c r="L1395" i="5"/>
  <c r="N1395" i="5" s="1"/>
  <c r="M1395" i="5"/>
  <c r="L1396" i="5"/>
  <c r="M1396" i="5"/>
  <c r="N1396" i="5"/>
  <c r="L1397" i="5"/>
  <c r="M1397" i="5"/>
  <c r="N1397" i="5" s="1"/>
  <c r="L1398" i="5"/>
  <c r="M1398" i="5"/>
  <c r="N1398" i="5" s="1"/>
  <c r="L1399" i="5"/>
  <c r="M1399" i="5"/>
  <c r="N1399" i="5" s="1"/>
  <c r="L1400" i="5"/>
  <c r="N1400" i="5" s="1"/>
  <c r="M1400" i="5"/>
  <c r="L1401" i="5"/>
  <c r="N1401" i="5" s="1"/>
  <c r="M1401" i="5"/>
  <c r="L1402" i="5"/>
  <c r="N1402" i="5" s="1"/>
  <c r="M1402" i="5"/>
  <c r="L1403" i="5"/>
  <c r="N1403" i="5" s="1"/>
  <c r="M1403" i="5"/>
  <c r="L1404" i="5"/>
  <c r="M1404" i="5"/>
  <c r="N1404" i="5"/>
  <c r="L1405" i="5"/>
  <c r="N1405" i="5" s="1"/>
  <c r="M1405" i="5"/>
  <c r="L1406" i="5"/>
  <c r="M1406" i="5"/>
  <c r="N1406" i="5" s="1"/>
  <c r="L1407" i="5"/>
  <c r="M1407" i="5"/>
  <c r="N1407" i="5" s="1"/>
  <c r="L1408" i="5"/>
  <c r="N1408" i="5" s="1"/>
  <c r="M1408" i="5"/>
  <c r="L1409" i="5"/>
  <c r="N1409" i="5" s="1"/>
  <c r="M1409" i="5"/>
  <c r="L1410" i="5"/>
  <c r="N1410" i="5" s="1"/>
  <c r="M1410" i="5"/>
  <c r="L1411" i="5"/>
  <c r="N1411" i="5" s="1"/>
  <c r="M1411" i="5"/>
  <c r="L1412" i="5"/>
  <c r="M1412" i="5"/>
  <c r="N1412" i="5"/>
  <c r="L1413" i="5"/>
  <c r="N1413" i="5" s="1"/>
  <c r="M1413" i="5"/>
  <c r="L1414" i="5"/>
  <c r="M1414" i="5"/>
  <c r="N1414" i="5" s="1"/>
  <c r="L1415" i="5"/>
  <c r="M1415" i="5"/>
  <c r="N1415" i="5" s="1"/>
  <c r="L1416" i="5"/>
  <c r="N1416" i="5" s="1"/>
  <c r="M1416" i="5"/>
  <c r="L1417" i="5"/>
  <c r="N1417" i="5" s="1"/>
  <c r="M1417" i="5"/>
  <c r="L1418" i="5"/>
  <c r="N1418" i="5" s="1"/>
  <c r="M1418" i="5"/>
  <c r="L1419" i="5"/>
  <c r="N1419" i="5" s="1"/>
  <c r="M1419" i="5"/>
  <c r="L1420" i="5"/>
  <c r="M1420" i="5"/>
  <c r="N1420" i="5"/>
  <c r="L1421" i="5"/>
  <c r="N1421" i="5" s="1"/>
  <c r="M1421" i="5"/>
  <c r="L1422" i="5"/>
  <c r="M1422" i="5"/>
  <c r="N1422" i="5" s="1"/>
  <c r="L1423" i="5"/>
  <c r="M1423" i="5"/>
  <c r="N1423" i="5" s="1"/>
  <c r="L1424" i="5"/>
  <c r="N1424" i="5" s="1"/>
  <c r="M1424" i="5"/>
  <c r="L1425" i="5"/>
  <c r="N1425" i="5" s="1"/>
  <c r="M1425" i="5"/>
  <c r="L1426" i="5"/>
  <c r="N1426" i="5" s="1"/>
  <c r="M1426" i="5"/>
  <c r="L1427" i="5"/>
  <c r="N1427" i="5" s="1"/>
  <c r="M1427" i="5"/>
  <c r="L1428" i="5"/>
  <c r="M1428" i="5"/>
  <c r="N1428" i="5"/>
  <c r="L1429" i="5"/>
  <c r="N1429" i="5" s="1"/>
  <c r="M1429" i="5"/>
  <c r="L1430" i="5"/>
  <c r="M1430" i="5"/>
  <c r="N1430" i="5" s="1"/>
  <c r="L1431" i="5"/>
  <c r="M1431" i="5"/>
  <c r="N1431" i="5" s="1"/>
  <c r="L1432" i="5"/>
  <c r="N1432" i="5" s="1"/>
  <c r="M1432" i="5"/>
  <c r="L1433" i="5"/>
  <c r="N1433" i="5" s="1"/>
  <c r="M1433" i="5"/>
  <c r="L1434" i="5"/>
  <c r="N1434" i="5" s="1"/>
  <c r="M1434" i="5"/>
  <c r="L1435" i="5"/>
  <c r="N1435" i="5" s="1"/>
  <c r="M1435" i="5"/>
  <c r="L1436" i="5"/>
  <c r="M1436" i="5"/>
  <c r="N1436" i="5"/>
  <c r="L1437" i="5"/>
  <c r="N1437" i="5" s="1"/>
  <c r="M1437" i="5"/>
  <c r="L1438" i="5"/>
  <c r="M1438" i="5"/>
  <c r="N1438" i="5" s="1"/>
  <c r="L1439" i="5"/>
  <c r="M1439" i="5"/>
  <c r="N1439" i="5" s="1"/>
  <c r="L1440" i="5"/>
  <c r="N1440" i="5" s="1"/>
  <c r="M1440" i="5"/>
  <c r="L1441" i="5"/>
  <c r="N1441" i="5" s="1"/>
  <c r="M1441" i="5"/>
  <c r="L1442" i="5"/>
  <c r="N1442" i="5" s="1"/>
  <c r="M1442" i="5"/>
  <c r="L1443" i="5"/>
  <c r="N1443" i="5" s="1"/>
  <c r="M1443" i="5"/>
  <c r="L1444" i="5"/>
  <c r="M1444" i="5"/>
  <c r="N1444" i="5"/>
  <c r="L1445" i="5"/>
  <c r="N1445" i="5" s="1"/>
  <c r="M1445" i="5"/>
  <c r="L1446" i="5"/>
  <c r="M1446" i="5"/>
  <c r="N1446" i="5" s="1"/>
  <c r="L1447" i="5"/>
  <c r="M1447" i="5"/>
  <c r="N1447" i="5" s="1"/>
  <c r="L1448" i="5"/>
  <c r="N1448" i="5" s="1"/>
  <c r="M1448" i="5"/>
  <c r="L1449" i="5"/>
  <c r="N1449" i="5" s="1"/>
  <c r="M1449" i="5"/>
  <c r="L1450" i="5"/>
  <c r="N1450" i="5" s="1"/>
  <c r="M1450" i="5"/>
  <c r="L1451" i="5"/>
  <c r="N1451" i="5" s="1"/>
  <c r="M1451" i="5"/>
  <c r="L1452" i="5"/>
  <c r="M1452" i="5"/>
  <c r="N1452" i="5"/>
  <c r="L1453" i="5"/>
  <c r="N1453" i="5" s="1"/>
  <c r="M1453" i="5"/>
  <c r="L1454" i="5"/>
  <c r="M1454" i="5"/>
  <c r="N1454" i="5" s="1"/>
  <c r="L1455" i="5"/>
  <c r="M1455" i="5"/>
  <c r="N1455" i="5" s="1"/>
  <c r="L1456" i="5"/>
  <c r="N1456" i="5" s="1"/>
  <c r="M1456" i="5"/>
  <c r="L1457" i="5"/>
  <c r="N1457" i="5" s="1"/>
  <c r="M1457" i="5"/>
  <c r="L1458" i="5"/>
  <c r="N1458" i="5" s="1"/>
  <c r="M1458" i="5"/>
  <c r="L1459" i="5"/>
  <c r="N1459" i="5" s="1"/>
  <c r="M1459" i="5"/>
  <c r="L1460" i="5"/>
  <c r="M1460" i="5"/>
  <c r="N1460" i="5"/>
  <c r="L1461" i="5"/>
  <c r="N1461" i="5" s="1"/>
  <c r="M1461" i="5"/>
  <c r="L1462" i="5"/>
  <c r="M1462" i="5"/>
  <c r="N1462" i="5" s="1"/>
  <c r="L1463" i="5"/>
  <c r="M1463" i="5"/>
  <c r="N1463" i="5" s="1"/>
  <c r="L1464" i="5"/>
  <c r="N1464" i="5" s="1"/>
  <c r="M1464" i="5"/>
  <c r="L1465" i="5"/>
  <c r="N1465" i="5" s="1"/>
  <c r="M1465" i="5"/>
  <c r="L1466" i="5"/>
  <c r="N1466" i="5" s="1"/>
  <c r="M1466" i="5"/>
  <c r="L1467" i="5"/>
  <c r="N1467" i="5" s="1"/>
  <c r="M1467" i="5"/>
  <c r="L1468" i="5"/>
  <c r="M1468" i="5"/>
  <c r="N1468" i="5"/>
  <c r="L1469" i="5"/>
  <c r="N1469" i="5" s="1"/>
  <c r="M1469" i="5"/>
  <c r="L1470" i="5"/>
  <c r="M1470" i="5"/>
  <c r="N1470" i="5" s="1"/>
  <c r="L1471" i="5"/>
  <c r="M1471" i="5"/>
  <c r="N1471" i="5" s="1"/>
  <c r="L1472" i="5"/>
  <c r="N1472" i="5" s="1"/>
  <c r="M1472" i="5"/>
  <c r="L1473" i="5"/>
  <c r="N1473" i="5" s="1"/>
  <c r="M1473" i="5"/>
  <c r="L1474" i="5"/>
  <c r="N1474" i="5" s="1"/>
  <c r="M1474" i="5"/>
  <c r="L1475" i="5"/>
  <c r="N1475" i="5" s="1"/>
  <c r="M1475" i="5"/>
  <c r="L1476" i="5"/>
  <c r="M1476" i="5"/>
  <c r="N1476" i="5"/>
  <c r="L1477" i="5"/>
  <c r="N1477" i="5" s="1"/>
  <c r="M1477" i="5"/>
  <c r="L1478" i="5"/>
  <c r="N1478" i="5" s="1"/>
  <c r="M1478" i="5"/>
  <c r="L1479" i="5"/>
  <c r="M1479" i="5"/>
  <c r="N1479" i="5" s="1"/>
  <c r="L1480" i="5"/>
  <c r="N1480" i="5" s="1"/>
  <c r="M1480" i="5"/>
  <c r="L1481" i="5"/>
  <c r="N1481" i="5" s="1"/>
  <c r="M1481" i="5"/>
  <c r="L1482" i="5"/>
  <c r="N1482" i="5" s="1"/>
  <c r="M1482" i="5"/>
  <c r="L1483" i="5"/>
  <c r="N1483" i="5" s="1"/>
  <c r="M1483" i="5"/>
  <c r="L1484" i="5"/>
  <c r="M1484" i="5"/>
  <c r="N1484" i="5"/>
  <c r="L1485" i="5"/>
  <c r="M1485" i="5"/>
  <c r="N1485" i="5" s="1"/>
  <c r="L1486" i="5"/>
  <c r="M1486" i="5"/>
  <c r="N1486" i="5" s="1"/>
  <c r="N1268" i="5"/>
  <c r="M1268" i="5"/>
  <c r="L1268" i="5"/>
  <c r="L1056" i="5"/>
  <c r="N1056" i="5" s="1"/>
  <c r="M1056" i="5"/>
  <c r="L1057" i="5"/>
  <c r="M1057" i="5"/>
  <c r="N1057" i="5" s="1"/>
  <c r="L1058" i="5"/>
  <c r="M1058" i="5"/>
  <c r="N1058" i="5" s="1"/>
  <c r="L1059" i="5"/>
  <c r="N1059" i="5" s="1"/>
  <c r="M1059" i="5"/>
  <c r="L1060" i="5"/>
  <c r="N1060" i="5" s="1"/>
  <c r="M1060" i="5"/>
  <c r="L1061" i="5"/>
  <c r="N1061" i="5" s="1"/>
  <c r="M1061" i="5"/>
  <c r="L1062" i="5"/>
  <c r="N1062" i="5" s="1"/>
  <c r="M1062" i="5"/>
  <c r="L1063" i="5"/>
  <c r="M1063" i="5"/>
  <c r="N1063" i="5"/>
  <c r="L1064" i="5"/>
  <c r="M1064" i="5"/>
  <c r="N1064" i="5" s="1"/>
  <c r="L1065" i="5"/>
  <c r="M1065" i="5"/>
  <c r="N1065" i="5" s="1"/>
  <c r="L1066" i="5"/>
  <c r="M1066" i="5"/>
  <c r="N1066" i="5" s="1"/>
  <c r="L1067" i="5"/>
  <c r="N1067" i="5" s="1"/>
  <c r="M1067" i="5"/>
  <c r="L1068" i="5"/>
  <c r="N1068" i="5" s="1"/>
  <c r="M1068" i="5"/>
  <c r="L1069" i="5"/>
  <c r="N1069" i="5" s="1"/>
  <c r="M1069" i="5"/>
  <c r="L1070" i="5"/>
  <c r="N1070" i="5" s="1"/>
  <c r="M1070" i="5"/>
  <c r="L1071" i="5"/>
  <c r="M1071" i="5"/>
  <c r="N1071" i="5"/>
  <c r="L1072" i="5"/>
  <c r="M1072" i="5"/>
  <c r="N1072" i="5" s="1"/>
  <c r="L1073" i="5"/>
  <c r="M1073" i="5"/>
  <c r="N1073" i="5" s="1"/>
  <c r="L1074" i="5"/>
  <c r="M1074" i="5"/>
  <c r="N1074" i="5" s="1"/>
  <c r="L1075" i="5"/>
  <c r="N1075" i="5" s="1"/>
  <c r="M1075" i="5"/>
  <c r="L1076" i="5"/>
  <c r="N1076" i="5" s="1"/>
  <c r="M1076" i="5"/>
  <c r="L1077" i="5"/>
  <c r="N1077" i="5" s="1"/>
  <c r="M1077" i="5"/>
  <c r="L1078" i="5"/>
  <c r="N1078" i="5" s="1"/>
  <c r="M1078" i="5"/>
  <c r="L1079" i="5"/>
  <c r="M1079" i="5"/>
  <c r="N1079" i="5"/>
  <c r="L1080" i="5"/>
  <c r="M1080" i="5"/>
  <c r="N1080" i="5" s="1"/>
  <c r="L1081" i="5"/>
  <c r="M1081" i="5"/>
  <c r="N1081" i="5" s="1"/>
  <c r="L1082" i="5"/>
  <c r="M1082" i="5"/>
  <c r="N1082" i="5" s="1"/>
  <c r="L1083" i="5"/>
  <c r="N1083" i="5" s="1"/>
  <c r="M1083" i="5"/>
  <c r="L1084" i="5"/>
  <c r="N1084" i="5" s="1"/>
  <c r="M1084" i="5"/>
  <c r="L1085" i="5"/>
  <c r="N1085" i="5" s="1"/>
  <c r="M1085" i="5"/>
  <c r="L1086" i="5"/>
  <c r="N1086" i="5" s="1"/>
  <c r="M1086" i="5"/>
  <c r="L1087" i="5"/>
  <c r="M1087" i="5"/>
  <c r="N1087" i="5"/>
  <c r="L1088" i="5"/>
  <c r="M1088" i="5"/>
  <c r="N1088" i="5" s="1"/>
  <c r="L1089" i="5"/>
  <c r="M1089" i="5"/>
  <c r="N1089" i="5" s="1"/>
  <c r="L1090" i="5"/>
  <c r="M1090" i="5"/>
  <c r="N1090" i="5" s="1"/>
  <c r="L1091" i="5"/>
  <c r="N1091" i="5" s="1"/>
  <c r="M1091" i="5"/>
  <c r="L1092" i="5"/>
  <c r="N1092" i="5" s="1"/>
  <c r="M1092" i="5"/>
  <c r="L1093" i="5"/>
  <c r="N1093" i="5" s="1"/>
  <c r="M1093" i="5"/>
  <c r="L1094" i="5"/>
  <c r="N1094" i="5" s="1"/>
  <c r="M1094" i="5"/>
  <c r="L1095" i="5"/>
  <c r="M1095" i="5"/>
  <c r="N1095" i="5"/>
  <c r="L1096" i="5"/>
  <c r="M1096" i="5"/>
  <c r="N1096" i="5" s="1"/>
  <c r="L1097" i="5"/>
  <c r="M1097" i="5"/>
  <c r="N1097" i="5" s="1"/>
  <c r="L1098" i="5"/>
  <c r="M1098" i="5"/>
  <c r="N1098" i="5" s="1"/>
  <c r="L1099" i="5"/>
  <c r="N1099" i="5" s="1"/>
  <c r="M1099" i="5"/>
  <c r="L1100" i="5"/>
  <c r="N1100" i="5" s="1"/>
  <c r="M1100" i="5"/>
  <c r="L1101" i="5"/>
  <c r="N1101" i="5" s="1"/>
  <c r="M1101" i="5"/>
  <c r="L1102" i="5"/>
  <c r="N1102" i="5" s="1"/>
  <c r="M1102" i="5"/>
  <c r="L1103" i="5"/>
  <c r="M1103" i="5"/>
  <c r="N1103" i="5"/>
  <c r="L1104" i="5"/>
  <c r="M1104" i="5"/>
  <c r="N1104" i="5" s="1"/>
  <c r="L1105" i="5"/>
  <c r="M1105" i="5"/>
  <c r="N1105" i="5" s="1"/>
  <c r="L1106" i="5"/>
  <c r="M1106" i="5"/>
  <c r="N1106" i="5" s="1"/>
  <c r="L1107" i="5"/>
  <c r="N1107" i="5" s="1"/>
  <c r="M1107" i="5"/>
  <c r="L1108" i="5"/>
  <c r="N1108" i="5" s="1"/>
  <c r="M1108" i="5"/>
  <c r="L1109" i="5"/>
  <c r="N1109" i="5" s="1"/>
  <c r="M1109" i="5"/>
  <c r="L1110" i="5"/>
  <c r="N1110" i="5" s="1"/>
  <c r="M1110" i="5"/>
  <c r="L1111" i="5"/>
  <c r="M1111" i="5"/>
  <c r="N1111" i="5"/>
  <c r="L1112" i="5"/>
  <c r="M1112" i="5"/>
  <c r="N1112" i="5" s="1"/>
  <c r="L1113" i="5"/>
  <c r="M1113" i="5"/>
  <c r="N1113" i="5" s="1"/>
  <c r="L1114" i="5"/>
  <c r="M1114" i="5"/>
  <c r="N1114" i="5" s="1"/>
  <c r="L1115" i="5"/>
  <c r="N1115" i="5" s="1"/>
  <c r="M1115" i="5"/>
  <c r="L1116" i="5"/>
  <c r="N1116" i="5" s="1"/>
  <c r="M1116" i="5"/>
  <c r="L1117" i="5"/>
  <c r="N1117" i="5" s="1"/>
  <c r="M1117" i="5"/>
  <c r="L1118" i="5"/>
  <c r="N1118" i="5" s="1"/>
  <c r="M1118" i="5"/>
  <c r="L1119" i="5"/>
  <c r="M1119" i="5"/>
  <c r="N1119" i="5"/>
  <c r="L1120" i="5"/>
  <c r="M1120" i="5"/>
  <c r="N1120" i="5" s="1"/>
  <c r="L1121" i="5"/>
  <c r="M1121" i="5"/>
  <c r="N1121" i="5" s="1"/>
  <c r="L1122" i="5"/>
  <c r="M1122" i="5"/>
  <c r="N1122" i="5" s="1"/>
  <c r="L1123" i="5"/>
  <c r="N1123" i="5" s="1"/>
  <c r="M1123" i="5"/>
  <c r="L1124" i="5"/>
  <c r="N1124" i="5" s="1"/>
  <c r="M1124" i="5"/>
  <c r="L1125" i="5"/>
  <c r="N1125" i="5" s="1"/>
  <c r="M1125" i="5"/>
  <c r="L1126" i="5"/>
  <c r="N1126" i="5" s="1"/>
  <c r="M1126" i="5"/>
  <c r="L1127" i="5"/>
  <c r="M1127" i="5"/>
  <c r="N1127" i="5"/>
  <c r="L1128" i="5"/>
  <c r="M1128" i="5"/>
  <c r="N1128" i="5" s="1"/>
  <c r="L1129" i="5"/>
  <c r="M1129" i="5"/>
  <c r="N1129" i="5" s="1"/>
  <c r="L1130" i="5"/>
  <c r="M1130" i="5"/>
  <c r="N1130" i="5" s="1"/>
  <c r="L1131" i="5"/>
  <c r="N1131" i="5" s="1"/>
  <c r="M1131" i="5"/>
  <c r="L1132" i="5"/>
  <c r="N1132" i="5" s="1"/>
  <c r="M1132" i="5"/>
  <c r="L1133" i="5"/>
  <c r="N1133" i="5" s="1"/>
  <c r="M1133" i="5"/>
  <c r="L1134" i="5"/>
  <c r="N1134" i="5" s="1"/>
  <c r="M1134" i="5"/>
  <c r="L1135" i="5"/>
  <c r="M1135" i="5"/>
  <c r="N1135" i="5"/>
  <c r="L1136" i="5"/>
  <c r="M1136" i="5"/>
  <c r="N1136" i="5" s="1"/>
  <c r="L1137" i="5"/>
  <c r="M1137" i="5"/>
  <c r="N1137" i="5" s="1"/>
  <c r="L1138" i="5"/>
  <c r="M1138" i="5"/>
  <c r="N1138" i="5" s="1"/>
  <c r="L1139" i="5"/>
  <c r="N1139" i="5" s="1"/>
  <c r="M1139" i="5"/>
  <c r="L1140" i="5"/>
  <c r="N1140" i="5" s="1"/>
  <c r="M1140" i="5"/>
  <c r="L1141" i="5"/>
  <c r="N1141" i="5" s="1"/>
  <c r="M1141" i="5"/>
  <c r="L1142" i="5"/>
  <c r="N1142" i="5" s="1"/>
  <c r="M1142" i="5"/>
  <c r="L1143" i="5"/>
  <c r="M1143" i="5"/>
  <c r="N1143" i="5"/>
  <c r="L1144" i="5"/>
  <c r="M1144" i="5"/>
  <c r="N1144" i="5" s="1"/>
  <c r="L1145" i="5"/>
  <c r="M1145" i="5"/>
  <c r="N1145" i="5" s="1"/>
  <c r="L1146" i="5"/>
  <c r="M1146" i="5"/>
  <c r="N1146" i="5" s="1"/>
  <c r="L1147" i="5"/>
  <c r="N1147" i="5" s="1"/>
  <c r="M1147" i="5"/>
  <c r="L1148" i="5"/>
  <c r="N1148" i="5" s="1"/>
  <c r="M1148" i="5"/>
  <c r="L1149" i="5"/>
  <c r="N1149" i="5" s="1"/>
  <c r="M1149" i="5"/>
  <c r="L1150" i="5"/>
  <c r="N1150" i="5" s="1"/>
  <c r="M1150" i="5"/>
  <c r="L1151" i="5"/>
  <c r="M1151" i="5"/>
  <c r="N1151" i="5"/>
  <c r="L1152" i="5"/>
  <c r="M1152" i="5"/>
  <c r="N1152" i="5" s="1"/>
  <c r="L1153" i="5"/>
  <c r="M1153" i="5"/>
  <c r="N1153" i="5" s="1"/>
  <c r="L1154" i="5"/>
  <c r="M1154" i="5"/>
  <c r="N1154" i="5" s="1"/>
  <c r="L1155" i="5"/>
  <c r="N1155" i="5" s="1"/>
  <c r="M1155" i="5"/>
  <c r="L1156" i="5"/>
  <c r="N1156" i="5" s="1"/>
  <c r="M1156" i="5"/>
  <c r="L1157" i="5"/>
  <c r="N1157" i="5" s="1"/>
  <c r="M1157" i="5"/>
  <c r="L1158" i="5"/>
  <c r="N1158" i="5" s="1"/>
  <c r="M1158" i="5"/>
  <c r="L1159" i="5"/>
  <c r="M1159" i="5"/>
  <c r="N1159" i="5"/>
  <c r="L1160" i="5"/>
  <c r="M1160" i="5"/>
  <c r="N1160" i="5" s="1"/>
  <c r="L1161" i="5"/>
  <c r="M1161" i="5"/>
  <c r="N1161" i="5" s="1"/>
  <c r="L1162" i="5"/>
  <c r="M1162" i="5"/>
  <c r="N1162" i="5" s="1"/>
  <c r="L1163" i="5"/>
  <c r="N1163" i="5" s="1"/>
  <c r="M1163" i="5"/>
  <c r="L1164" i="5"/>
  <c r="N1164" i="5" s="1"/>
  <c r="M1164" i="5"/>
  <c r="L1165" i="5"/>
  <c r="N1165" i="5" s="1"/>
  <c r="M1165" i="5"/>
  <c r="L1166" i="5"/>
  <c r="N1166" i="5" s="1"/>
  <c r="M1166" i="5"/>
  <c r="L1167" i="5"/>
  <c r="M1167" i="5"/>
  <c r="N1167" i="5"/>
  <c r="L1168" i="5"/>
  <c r="M1168" i="5"/>
  <c r="N1168" i="5" s="1"/>
  <c r="L1169" i="5"/>
  <c r="M1169" i="5"/>
  <c r="N1169" i="5" s="1"/>
  <c r="L1170" i="5"/>
  <c r="M1170" i="5"/>
  <c r="N1170" i="5" s="1"/>
  <c r="L1171" i="5"/>
  <c r="N1171" i="5" s="1"/>
  <c r="M1171" i="5"/>
  <c r="L1172" i="5"/>
  <c r="N1172" i="5" s="1"/>
  <c r="M1172" i="5"/>
  <c r="L1173" i="5"/>
  <c r="N1173" i="5" s="1"/>
  <c r="M1173" i="5"/>
  <c r="L1174" i="5"/>
  <c r="N1174" i="5" s="1"/>
  <c r="M1174" i="5"/>
  <c r="L1175" i="5"/>
  <c r="M1175" i="5"/>
  <c r="N1175" i="5"/>
  <c r="L1176" i="5"/>
  <c r="M1176" i="5"/>
  <c r="N1176" i="5" s="1"/>
  <c r="L1177" i="5"/>
  <c r="M1177" i="5"/>
  <c r="N1177" i="5"/>
  <c r="L1178" i="5"/>
  <c r="M1178" i="5"/>
  <c r="N1178" i="5" s="1"/>
  <c r="L1179" i="5"/>
  <c r="N1179" i="5" s="1"/>
  <c r="M1179" i="5"/>
  <c r="L1180" i="5"/>
  <c r="N1180" i="5" s="1"/>
  <c r="M1180" i="5"/>
  <c r="L1181" i="5"/>
  <c r="N1181" i="5" s="1"/>
  <c r="M1181" i="5"/>
  <c r="L1182" i="5"/>
  <c r="N1182" i="5" s="1"/>
  <c r="M1182" i="5"/>
  <c r="L1183" i="5"/>
  <c r="M1183" i="5"/>
  <c r="N1183" i="5"/>
  <c r="L1184" i="5"/>
  <c r="M1184" i="5"/>
  <c r="N1184" i="5" s="1"/>
  <c r="L1185" i="5"/>
  <c r="M1185" i="5"/>
  <c r="N1185" i="5"/>
  <c r="L1186" i="5"/>
  <c r="M1186" i="5"/>
  <c r="N1186" i="5" s="1"/>
  <c r="L1187" i="5"/>
  <c r="N1187" i="5" s="1"/>
  <c r="M1187" i="5"/>
  <c r="L1188" i="5"/>
  <c r="N1188" i="5" s="1"/>
  <c r="M1188" i="5"/>
  <c r="L1189" i="5"/>
  <c r="N1189" i="5" s="1"/>
  <c r="M1189" i="5"/>
  <c r="L1190" i="5"/>
  <c r="N1190" i="5" s="1"/>
  <c r="M1190" i="5"/>
  <c r="L1191" i="5"/>
  <c r="M1191" i="5"/>
  <c r="N1191" i="5"/>
  <c r="L1192" i="5"/>
  <c r="M1192" i="5"/>
  <c r="N1192" i="5" s="1"/>
  <c r="L1193" i="5"/>
  <c r="M1193" i="5"/>
  <c r="N1193" i="5"/>
  <c r="L1194" i="5"/>
  <c r="M1194" i="5"/>
  <c r="N1194" i="5" s="1"/>
  <c r="L1195" i="5"/>
  <c r="N1195" i="5" s="1"/>
  <c r="M1195" i="5"/>
  <c r="L1196" i="5"/>
  <c r="N1196" i="5" s="1"/>
  <c r="M1196" i="5"/>
  <c r="L1197" i="5"/>
  <c r="N1197" i="5" s="1"/>
  <c r="M1197" i="5"/>
  <c r="L1198" i="5"/>
  <c r="N1198" i="5" s="1"/>
  <c r="M1198" i="5"/>
  <c r="L1199" i="5"/>
  <c r="M1199" i="5"/>
  <c r="N1199" i="5"/>
  <c r="L1200" i="5"/>
  <c r="M1200" i="5"/>
  <c r="N1200" i="5" s="1"/>
  <c r="L1201" i="5"/>
  <c r="M1201" i="5"/>
  <c r="N1201" i="5"/>
  <c r="L1202" i="5"/>
  <c r="M1202" i="5"/>
  <c r="N1202" i="5" s="1"/>
  <c r="L1203" i="5"/>
  <c r="N1203" i="5" s="1"/>
  <c r="M1203" i="5"/>
  <c r="L1204" i="5"/>
  <c r="N1204" i="5" s="1"/>
  <c r="M1204" i="5"/>
  <c r="L1205" i="5"/>
  <c r="N1205" i="5" s="1"/>
  <c r="M1205" i="5"/>
  <c r="L1206" i="5"/>
  <c r="N1206" i="5" s="1"/>
  <c r="M1206" i="5"/>
  <c r="L1207" i="5"/>
  <c r="M1207" i="5"/>
  <c r="N1207" i="5"/>
  <c r="L1208" i="5"/>
  <c r="M1208" i="5"/>
  <c r="N1208" i="5" s="1"/>
  <c r="L1209" i="5"/>
  <c r="M1209" i="5"/>
  <c r="N1209" i="5"/>
  <c r="L1210" i="5"/>
  <c r="M1210" i="5"/>
  <c r="N1210" i="5" s="1"/>
  <c r="L1211" i="5"/>
  <c r="N1211" i="5" s="1"/>
  <c r="M1211" i="5"/>
  <c r="L1212" i="5"/>
  <c r="N1212" i="5" s="1"/>
  <c r="M1212" i="5"/>
  <c r="L1213" i="5"/>
  <c r="N1213" i="5" s="1"/>
  <c r="M1213" i="5"/>
  <c r="L1214" i="5"/>
  <c r="N1214" i="5" s="1"/>
  <c r="M1214" i="5"/>
  <c r="L1215" i="5"/>
  <c r="M1215" i="5"/>
  <c r="N1215" i="5"/>
  <c r="L1216" i="5"/>
  <c r="M1216" i="5"/>
  <c r="N1216" i="5" s="1"/>
  <c r="L1217" i="5"/>
  <c r="M1217" i="5"/>
  <c r="N1217" i="5"/>
  <c r="L1218" i="5"/>
  <c r="M1218" i="5"/>
  <c r="N1218" i="5" s="1"/>
  <c r="L1219" i="5"/>
  <c r="N1219" i="5" s="1"/>
  <c r="M1219" i="5"/>
  <c r="L1220" i="5"/>
  <c r="N1220" i="5" s="1"/>
  <c r="M1220" i="5"/>
  <c r="L1221" i="5"/>
  <c r="N1221" i="5" s="1"/>
  <c r="M1221" i="5"/>
  <c r="L1222" i="5"/>
  <c r="N1222" i="5" s="1"/>
  <c r="M1222" i="5"/>
  <c r="L1223" i="5"/>
  <c r="M1223" i="5"/>
  <c r="N1223" i="5"/>
  <c r="L1224" i="5"/>
  <c r="M1224" i="5"/>
  <c r="N1224" i="5" s="1"/>
  <c r="L1225" i="5"/>
  <c r="M1225" i="5"/>
  <c r="N1225" i="5"/>
  <c r="L1226" i="5"/>
  <c r="M1226" i="5"/>
  <c r="N1226" i="5" s="1"/>
  <c r="L1227" i="5"/>
  <c r="N1227" i="5" s="1"/>
  <c r="M1227" i="5"/>
  <c r="L1228" i="5"/>
  <c r="N1228" i="5" s="1"/>
  <c r="M1228" i="5"/>
  <c r="L1229" i="5"/>
  <c r="N1229" i="5" s="1"/>
  <c r="M1229" i="5"/>
  <c r="L1230" i="5"/>
  <c r="N1230" i="5" s="1"/>
  <c r="M1230" i="5"/>
  <c r="L1231" i="5"/>
  <c r="M1231" i="5"/>
  <c r="N1231" i="5"/>
  <c r="L1232" i="5"/>
  <c r="M1232" i="5"/>
  <c r="N1232" i="5" s="1"/>
  <c r="L1233" i="5"/>
  <c r="M1233" i="5"/>
  <c r="N1233" i="5"/>
  <c r="L1234" i="5"/>
  <c r="M1234" i="5"/>
  <c r="N1234" i="5" s="1"/>
  <c r="L1235" i="5"/>
  <c r="N1235" i="5" s="1"/>
  <c r="M1235" i="5"/>
  <c r="L1236" i="5"/>
  <c r="N1236" i="5" s="1"/>
  <c r="M1236" i="5"/>
  <c r="L1237" i="5"/>
  <c r="N1237" i="5" s="1"/>
  <c r="M1237" i="5"/>
  <c r="L1238" i="5"/>
  <c r="N1238" i="5" s="1"/>
  <c r="M1238" i="5"/>
  <c r="L1239" i="5"/>
  <c r="M1239" i="5"/>
  <c r="N1239" i="5"/>
  <c r="L1240" i="5"/>
  <c r="M1240" i="5"/>
  <c r="N1240" i="5" s="1"/>
  <c r="L1241" i="5"/>
  <c r="M1241" i="5"/>
  <c r="N1241" i="5"/>
  <c r="L1242" i="5"/>
  <c r="M1242" i="5"/>
  <c r="N1242" i="5" s="1"/>
  <c r="L1243" i="5"/>
  <c r="N1243" i="5" s="1"/>
  <c r="M1243" i="5"/>
  <c r="L1244" i="5"/>
  <c r="N1244" i="5" s="1"/>
  <c r="M1244" i="5"/>
  <c r="L1245" i="5"/>
  <c r="N1245" i="5" s="1"/>
  <c r="M1245" i="5"/>
  <c r="L1246" i="5"/>
  <c r="N1246" i="5" s="1"/>
  <c r="M1246" i="5"/>
  <c r="L1247" i="5"/>
  <c r="M1247" i="5"/>
  <c r="N1247" i="5"/>
  <c r="L1248" i="5"/>
  <c r="N1248" i="5" s="1"/>
  <c r="M1248" i="5"/>
  <c r="L1249" i="5"/>
  <c r="M1249" i="5"/>
  <c r="N1249" i="5"/>
  <c r="L1250" i="5"/>
  <c r="M1250" i="5"/>
  <c r="N1250" i="5" s="1"/>
  <c r="L1251" i="5"/>
  <c r="N1251" i="5" s="1"/>
  <c r="M1251" i="5"/>
  <c r="L1252" i="5"/>
  <c r="N1252" i="5" s="1"/>
  <c r="M1252" i="5"/>
  <c r="L1253" i="5"/>
  <c r="N1253" i="5" s="1"/>
  <c r="M1253" i="5"/>
  <c r="L1254" i="5"/>
  <c r="N1254" i="5" s="1"/>
  <c r="M1254" i="5"/>
  <c r="L1255" i="5"/>
  <c r="M1255" i="5"/>
  <c r="N1255" i="5"/>
  <c r="L1256" i="5"/>
  <c r="N1256" i="5" s="1"/>
  <c r="M1256" i="5"/>
  <c r="L1257" i="5"/>
  <c r="M1257" i="5"/>
  <c r="N1257" i="5"/>
  <c r="L1258" i="5"/>
  <c r="M1258" i="5"/>
  <c r="N1258" i="5" s="1"/>
  <c r="L1259" i="5"/>
  <c r="N1259" i="5" s="1"/>
  <c r="M1259" i="5"/>
  <c r="L1260" i="5"/>
  <c r="N1260" i="5" s="1"/>
  <c r="M1260" i="5"/>
  <c r="L1261" i="5"/>
  <c r="N1261" i="5" s="1"/>
  <c r="M1261" i="5"/>
  <c r="N1055" i="5"/>
  <c r="M1055" i="5"/>
  <c r="L1055" i="5"/>
  <c r="L869" i="5"/>
  <c r="N869" i="5" s="1"/>
  <c r="M869" i="5"/>
  <c r="L870" i="5"/>
  <c r="M870" i="5"/>
  <c r="N870" i="5" s="1"/>
  <c r="L871" i="5"/>
  <c r="M871" i="5"/>
  <c r="N871" i="5" s="1"/>
  <c r="L872" i="5"/>
  <c r="N872" i="5" s="1"/>
  <c r="M872" i="5"/>
  <c r="L873" i="5"/>
  <c r="N873" i="5" s="1"/>
  <c r="M873" i="5"/>
  <c r="L874" i="5"/>
  <c r="N874" i="5" s="1"/>
  <c r="M874" i="5"/>
  <c r="L875" i="5"/>
  <c r="N875" i="5" s="1"/>
  <c r="M875" i="5"/>
  <c r="L876" i="5"/>
  <c r="M876" i="5"/>
  <c r="N876" i="5"/>
  <c r="L877" i="5"/>
  <c r="N877" i="5" s="1"/>
  <c r="M877" i="5"/>
  <c r="L878" i="5"/>
  <c r="M878" i="5"/>
  <c r="N878" i="5" s="1"/>
  <c r="L879" i="5"/>
  <c r="M879" i="5"/>
  <c r="N879" i="5" s="1"/>
  <c r="L880" i="5"/>
  <c r="N880" i="5" s="1"/>
  <c r="M880" i="5"/>
  <c r="L881" i="5"/>
  <c r="N881" i="5" s="1"/>
  <c r="M881" i="5"/>
  <c r="L882" i="5"/>
  <c r="N882" i="5" s="1"/>
  <c r="M882" i="5"/>
  <c r="L883" i="5"/>
  <c r="N883" i="5" s="1"/>
  <c r="M883" i="5"/>
  <c r="L884" i="5"/>
  <c r="M884" i="5"/>
  <c r="N884" i="5"/>
  <c r="L885" i="5"/>
  <c r="N885" i="5" s="1"/>
  <c r="M885" i="5"/>
  <c r="L886" i="5"/>
  <c r="M886" i="5"/>
  <c r="N886" i="5" s="1"/>
  <c r="L887" i="5"/>
  <c r="M887" i="5"/>
  <c r="N887" i="5" s="1"/>
  <c r="L888" i="5"/>
  <c r="N888" i="5" s="1"/>
  <c r="M888" i="5"/>
  <c r="L889" i="5"/>
  <c r="N889" i="5" s="1"/>
  <c r="M889" i="5"/>
  <c r="L890" i="5"/>
  <c r="N890" i="5" s="1"/>
  <c r="M890" i="5"/>
  <c r="L891" i="5"/>
  <c r="N891" i="5" s="1"/>
  <c r="M891" i="5"/>
  <c r="L892" i="5"/>
  <c r="M892" i="5"/>
  <c r="N892" i="5"/>
  <c r="L893" i="5"/>
  <c r="N893" i="5" s="1"/>
  <c r="M893" i="5"/>
  <c r="L894" i="5"/>
  <c r="M894" i="5"/>
  <c r="N894" i="5" s="1"/>
  <c r="L895" i="5"/>
  <c r="M895" i="5"/>
  <c r="N895" i="5" s="1"/>
  <c r="L896" i="5"/>
  <c r="N896" i="5" s="1"/>
  <c r="M896" i="5"/>
  <c r="L897" i="5"/>
  <c r="N897" i="5" s="1"/>
  <c r="M897" i="5"/>
  <c r="L898" i="5"/>
  <c r="N898" i="5" s="1"/>
  <c r="M898" i="5"/>
  <c r="L899" i="5"/>
  <c r="N899" i="5" s="1"/>
  <c r="M899" i="5"/>
  <c r="L900" i="5"/>
  <c r="M900" i="5"/>
  <c r="N900" i="5"/>
  <c r="L901" i="5"/>
  <c r="N901" i="5" s="1"/>
  <c r="M901" i="5"/>
  <c r="L902" i="5"/>
  <c r="M902" i="5"/>
  <c r="N902" i="5" s="1"/>
  <c r="L903" i="5"/>
  <c r="M903" i="5"/>
  <c r="N903" i="5" s="1"/>
  <c r="L904" i="5"/>
  <c r="N904" i="5" s="1"/>
  <c r="M904" i="5"/>
  <c r="L905" i="5"/>
  <c r="N905" i="5" s="1"/>
  <c r="M905" i="5"/>
  <c r="L906" i="5"/>
  <c r="N906" i="5" s="1"/>
  <c r="M906" i="5"/>
  <c r="L907" i="5"/>
  <c r="N907" i="5" s="1"/>
  <c r="M907" i="5"/>
  <c r="L908" i="5"/>
  <c r="M908" i="5"/>
  <c r="N908" i="5"/>
  <c r="L909" i="5"/>
  <c r="N909" i="5" s="1"/>
  <c r="M909" i="5"/>
  <c r="L910" i="5"/>
  <c r="M910" i="5"/>
  <c r="N910" i="5" s="1"/>
  <c r="L911" i="5"/>
  <c r="M911" i="5"/>
  <c r="N911" i="5" s="1"/>
  <c r="L912" i="5"/>
  <c r="N912" i="5" s="1"/>
  <c r="M912" i="5"/>
  <c r="L913" i="5"/>
  <c r="N913" i="5" s="1"/>
  <c r="M913" i="5"/>
  <c r="L914" i="5"/>
  <c r="N914" i="5" s="1"/>
  <c r="M914" i="5"/>
  <c r="L915" i="5"/>
  <c r="N915" i="5" s="1"/>
  <c r="M915" i="5"/>
  <c r="L916" i="5"/>
  <c r="M916" i="5"/>
  <c r="N916" i="5"/>
  <c r="L917" i="5"/>
  <c r="N917" i="5" s="1"/>
  <c r="M917" i="5"/>
  <c r="L918" i="5"/>
  <c r="M918" i="5"/>
  <c r="N918" i="5"/>
  <c r="L919" i="5"/>
  <c r="M919" i="5"/>
  <c r="N919" i="5" s="1"/>
  <c r="L920" i="5"/>
  <c r="N920" i="5" s="1"/>
  <c r="M920" i="5"/>
  <c r="L921" i="5"/>
  <c r="M921" i="5"/>
  <c r="N921" i="5" s="1"/>
  <c r="L922" i="5"/>
  <c r="N922" i="5" s="1"/>
  <c r="M922" i="5"/>
  <c r="L923" i="5"/>
  <c r="N923" i="5" s="1"/>
  <c r="M923" i="5"/>
  <c r="L924" i="5"/>
  <c r="M924" i="5"/>
  <c r="N924" i="5"/>
  <c r="L925" i="5"/>
  <c r="N925" i="5" s="1"/>
  <c r="M925" i="5"/>
  <c r="L926" i="5"/>
  <c r="M926" i="5"/>
  <c r="N926" i="5"/>
  <c r="L927" i="5"/>
  <c r="M927" i="5"/>
  <c r="N927" i="5" s="1"/>
  <c r="L928" i="5"/>
  <c r="N928" i="5" s="1"/>
  <c r="M928" i="5"/>
  <c r="L929" i="5"/>
  <c r="N929" i="5" s="1"/>
  <c r="M929" i="5"/>
  <c r="L930" i="5"/>
  <c r="N930" i="5" s="1"/>
  <c r="M930" i="5"/>
  <c r="L931" i="5"/>
  <c r="N931" i="5" s="1"/>
  <c r="M931" i="5"/>
  <c r="L932" i="5"/>
  <c r="M932" i="5"/>
  <c r="N932" i="5"/>
  <c r="L933" i="5"/>
  <c r="N933" i="5" s="1"/>
  <c r="M933" i="5"/>
  <c r="L934" i="5"/>
  <c r="M934" i="5"/>
  <c r="N934" i="5"/>
  <c r="L935" i="5"/>
  <c r="M935" i="5"/>
  <c r="N935" i="5" s="1"/>
  <c r="L936" i="5"/>
  <c r="N936" i="5" s="1"/>
  <c r="M936" i="5"/>
  <c r="L937" i="5"/>
  <c r="N937" i="5" s="1"/>
  <c r="M937" i="5"/>
  <c r="L938" i="5"/>
  <c r="N938" i="5" s="1"/>
  <c r="M938" i="5"/>
  <c r="L939" i="5"/>
  <c r="N939" i="5" s="1"/>
  <c r="M939" i="5"/>
  <c r="L940" i="5"/>
  <c r="M940" i="5"/>
  <c r="N940" i="5"/>
  <c r="L941" i="5"/>
  <c r="N941" i="5" s="1"/>
  <c r="M941" i="5"/>
  <c r="L942" i="5"/>
  <c r="M942" i="5"/>
  <c r="N942" i="5"/>
  <c r="L943" i="5"/>
  <c r="M943" i="5"/>
  <c r="N943" i="5" s="1"/>
  <c r="L944" i="5"/>
  <c r="N944" i="5" s="1"/>
  <c r="M944" i="5"/>
  <c r="L945" i="5"/>
  <c r="N945" i="5" s="1"/>
  <c r="M945" i="5"/>
  <c r="L946" i="5"/>
  <c r="N946" i="5" s="1"/>
  <c r="M946" i="5"/>
  <c r="L947" i="5"/>
  <c r="N947" i="5" s="1"/>
  <c r="M947" i="5"/>
  <c r="L948" i="5"/>
  <c r="M948" i="5"/>
  <c r="N948" i="5"/>
  <c r="L949" i="5"/>
  <c r="M949" i="5"/>
  <c r="N949" i="5" s="1"/>
  <c r="L950" i="5"/>
  <c r="M950" i="5"/>
  <c r="N950" i="5" s="1"/>
  <c r="L951" i="5"/>
  <c r="M951" i="5"/>
  <c r="N951" i="5" s="1"/>
  <c r="L952" i="5"/>
  <c r="N952" i="5" s="1"/>
  <c r="M952" i="5"/>
  <c r="L953" i="5"/>
  <c r="M953" i="5"/>
  <c r="N953" i="5"/>
  <c r="L954" i="5"/>
  <c r="N954" i="5" s="1"/>
  <c r="M954" i="5"/>
  <c r="L955" i="5"/>
  <c r="N955" i="5" s="1"/>
  <c r="M955" i="5"/>
  <c r="L956" i="5"/>
  <c r="M956" i="5"/>
  <c r="N956" i="5"/>
  <c r="L957" i="5"/>
  <c r="N957" i="5" s="1"/>
  <c r="M957" i="5"/>
  <c r="L958" i="5"/>
  <c r="M958" i="5"/>
  <c r="N958" i="5" s="1"/>
  <c r="L959" i="5"/>
  <c r="M959" i="5"/>
  <c r="N959" i="5" s="1"/>
  <c r="L960" i="5"/>
  <c r="N960" i="5" s="1"/>
  <c r="M960" i="5"/>
  <c r="L961" i="5"/>
  <c r="M961" i="5"/>
  <c r="N961" i="5"/>
  <c r="L962" i="5"/>
  <c r="N962" i="5" s="1"/>
  <c r="M962" i="5"/>
  <c r="L963" i="5"/>
  <c r="N963" i="5" s="1"/>
  <c r="M963" i="5"/>
  <c r="L964" i="5"/>
  <c r="M964" i="5"/>
  <c r="N964" i="5"/>
  <c r="L965" i="5"/>
  <c r="N965" i="5" s="1"/>
  <c r="M965" i="5"/>
  <c r="L966" i="5"/>
  <c r="M966" i="5"/>
  <c r="N966" i="5" s="1"/>
  <c r="L967" i="5"/>
  <c r="M967" i="5"/>
  <c r="N967" i="5" s="1"/>
  <c r="L968" i="5"/>
  <c r="N968" i="5" s="1"/>
  <c r="M968" i="5"/>
  <c r="L969" i="5"/>
  <c r="M969" i="5"/>
  <c r="N969" i="5"/>
  <c r="L970" i="5"/>
  <c r="N970" i="5" s="1"/>
  <c r="M970" i="5"/>
  <c r="L971" i="5"/>
  <c r="N971" i="5" s="1"/>
  <c r="M971" i="5"/>
  <c r="L972" i="5"/>
  <c r="M972" i="5"/>
  <c r="N972" i="5"/>
  <c r="L973" i="5"/>
  <c r="N973" i="5" s="1"/>
  <c r="M973" i="5"/>
  <c r="L974" i="5"/>
  <c r="N974" i="5" s="1"/>
  <c r="M974" i="5"/>
  <c r="L975" i="5"/>
  <c r="M975" i="5"/>
  <c r="N975" i="5" s="1"/>
  <c r="L976" i="5"/>
  <c r="N976" i="5" s="1"/>
  <c r="M976" i="5"/>
  <c r="L977" i="5"/>
  <c r="M977" i="5"/>
  <c r="N977" i="5"/>
  <c r="L978" i="5"/>
  <c r="N978" i="5" s="1"/>
  <c r="M978" i="5"/>
  <c r="L979" i="5"/>
  <c r="N979" i="5" s="1"/>
  <c r="M979" i="5"/>
  <c r="L980" i="5"/>
  <c r="M980" i="5"/>
  <c r="N980" i="5"/>
  <c r="L981" i="5"/>
  <c r="N981" i="5" s="1"/>
  <c r="M981" i="5"/>
  <c r="L982" i="5"/>
  <c r="N982" i="5" s="1"/>
  <c r="M982" i="5"/>
  <c r="L983" i="5"/>
  <c r="M983" i="5"/>
  <c r="N983" i="5" s="1"/>
  <c r="L984" i="5"/>
  <c r="N984" i="5" s="1"/>
  <c r="M984" i="5"/>
  <c r="L985" i="5"/>
  <c r="N985" i="5" s="1"/>
  <c r="M985" i="5"/>
  <c r="L986" i="5"/>
  <c r="N986" i="5" s="1"/>
  <c r="M986" i="5"/>
  <c r="L987" i="5"/>
  <c r="N987" i="5" s="1"/>
  <c r="M987" i="5"/>
  <c r="L988" i="5"/>
  <c r="M988" i="5"/>
  <c r="N988" i="5"/>
  <c r="L989" i="5"/>
  <c r="N989" i="5" s="1"/>
  <c r="M989" i="5"/>
  <c r="L990" i="5"/>
  <c r="N990" i="5" s="1"/>
  <c r="M990" i="5"/>
  <c r="L991" i="5"/>
  <c r="M991" i="5"/>
  <c r="N991" i="5" s="1"/>
  <c r="L992" i="5"/>
  <c r="N992" i="5" s="1"/>
  <c r="M992" i="5"/>
  <c r="L993" i="5"/>
  <c r="M993" i="5"/>
  <c r="N993" i="5"/>
  <c r="L994" i="5"/>
  <c r="N994" i="5" s="1"/>
  <c r="M994" i="5"/>
  <c r="L995" i="5"/>
  <c r="N995" i="5" s="1"/>
  <c r="M995" i="5"/>
  <c r="L996" i="5"/>
  <c r="M996" i="5"/>
  <c r="N996" i="5"/>
  <c r="L997" i="5"/>
  <c r="N997" i="5" s="1"/>
  <c r="M997" i="5"/>
  <c r="L998" i="5"/>
  <c r="N998" i="5" s="1"/>
  <c r="M998" i="5"/>
  <c r="L999" i="5"/>
  <c r="M999" i="5"/>
  <c r="N999" i="5" s="1"/>
  <c r="L1000" i="5"/>
  <c r="N1000" i="5" s="1"/>
  <c r="M1000" i="5"/>
  <c r="L1001" i="5"/>
  <c r="N1001" i="5" s="1"/>
  <c r="M1001" i="5"/>
  <c r="L1002" i="5"/>
  <c r="N1002" i="5" s="1"/>
  <c r="M1002" i="5"/>
  <c r="L1003" i="5"/>
  <c r="N1003" i="5" s="1"/>
  <c r="M1003" i="5"/>
  <c r="L1004" i="5"/>
  <c r="M1004" i="5"/>
  <c r="N1004" i="5"/>
  <c r="L1005" i="5"/>
  <c r="N1005" i="5" s="1"/>
  <c r="M1005" i="5"/>
  <c r="L1006" i="5"/>
  <c r="N1006" i="5" s="1"/>
  <c r="M1006" i="5"/>
  <c r="L1007" i="5"/>
  <c r="M1007" i="5"/>
  <c r="N1007" i="5" s="1"/>
  <c r="L1008" i="5"/>
  <c r="N1008" i="5" s="1"/>
  <c r="M1008" i="5"/>
  <c r="L1009" i="5"/>
  <c r="N1009" i="5" s="1"/>
  <c r="M1009" i="5"/>
  <c r="L1010" i="5"/>
  <c r="N1010" i="5" s="1"/>
  <c r="M1010" i="5"/>
  <c r="L1011" i="5"/>
  <c r="N1011" i="5" s="1"/>
  <c r="M1011" i="5"/>
  <c r="L1012" i="5"/>
  <c r="M1012" i="5"/>
  <c r="N1012" i="5"/>
  <c r="L1013" i="5"/>
  <c r="N1013" i="5" s="1"/>
  <c r="M1013" i="5"/>
  <c r="L1014" i="5"/>
  <c r="N1014" i="5" s="1"/>
  <c r="M1014" i="5"/>
  <c r="L1015" i="5"/>
  <c r="M1015" i="5"/>
  <c r="N1015" i="5" s="1"/>
  <c r="L1016" i="5"/>
  <c r="N1016" i="5" s="1"/>
  <c r="M1016" i="5"/>
  <c r="L1017" i="5"/>
  <c r="M1017" i="5"/>
  <c r="N1017" i="5"/>
  <c r="L1018" i="5"/>
  <c r="N1018" i="5" s="1"/>
  <c r="M1018" i="5"/>
  <c r="L1019" i="5"/>
  <c r="N1019" i="5" s="1"/>
  <c r="M1019" i="5"/>
  <c r="L1020" i="5"/>
  <c r="M1020" i="5"/>
  <c r="N1020" i="5"/>
  <c r="L1021" i="5"/>
  <c r="N1021" i="5" s="1"/>
  <c r="M1021" i="5"/>
  <c r="L1022" i="5"/>
  <c r="M1022" i="5"/>
  <c r="N1022" i="5" s="1"/>
  <c r="L1023" i="5"/>
  <c r="M1023" i="5"/>
  <c r="N1023" i="5" s="1"/>
  <c r="L1024" i="5"/>
  <c r="N1024" i="5" s="1"/>
  <c r="M1024" i="5"/>
  <c r="L1025" i="5"/>
  <c r="M1025" i="5"/>
  <c r="N1025" i="5"/>
  <c r="L1026" i="5"/>
  <c r="N1026" i="5" s="1"/>
  <c r="M1026" i="5"/>
  <c r="L1027" i="5"/>
  <c r="N1027" i="5" s="1"/>
  <c r="M1027" i="5"/>
  <c r="L1028" i="5"/>
  <c r="M1028" i="5"/>
  <c r="N1028" i="5"/>
  <c r="L1029" i="5"/>
  <c r="N1029" i="5" s="1"/>
  <c r="M1029" i="5"/>
  <c r="L1030" i="5"/>
  <c r="M1030" i="5"/>
  <c r="N1030" i="5" s="1"/>
  <c r="L1031" i="5"/>
  <c r="M1031" i="5"/>
  <c r="N1031" i="5" s="1"/>
  <c r="L1032" i="5"/>
  <c r="N1032" i="5" s="1"/>
  <c r="M1032" i="5"/>
  <c r="L1033" i="5"/>
  <c r="M1033" i="5"/>
  <c r="N1033" i="5"/>
  <c r="L1034" i="5"/>
  <c r="N1034" i="5" s="1"/>
  <c r="M1034" i="5"/>
  <c r="L1035" i="5"/>
  <c r="N1035" i="5" s="1"/>
  <c r="M1035" i="5"/>
  <c r="L1036" i="5"/>
  <c r="M1036" i="5"/>
  <c r="N1036" i="5"/>
  <c r="L1037" i="5"/>
  <c r="N1037" i="5" s="1"/>
  <c r="M1037" i="5"/>
  <c r="L1038" i="5"/>
  <c r="M1038" i="5"/>
  <c r="N1038" i="5" s="1"/>
  <c r="L1039" i="5"/>
  <c r="M1039" i="5"/>
  <c r="N1039" i="5" s="1"/>
  <c r="L1040" i="5"/>
  <c r="N1040" i="5" s="1"/>
  <c r="M1040" i="5"/>
  <c r="L1041" i="5"/>
  <c r="M1041" i="5"/>
  <c r="N1041" i="5"/>
  <c r="L1042" i="5"/>
  <c r="N1042" i="5" s="1"/>
  <c r="M1042" i="5"/>
  <c r="L1043" i="5"/>
  <c r="N1043" i="5" s="1"/>
  <c r="M1043" i="5"/>
  <c r="L1044" i="5"/>
  <c r="M1044" i="5"/>
  <c r="N1044" i="5"/>
  <c r="L1045" i="5"/>
  <c r="N1045" i="5" s="1"/>
  <c r="M1045" i="5"/>
  <c r="L1046" i="5"/>
  <c r="N1046" i="5" s="1"/>
  <c r="M1046" i="5"/>
  <c r="L1047" i="5"/>
  <c r="M1047" i="5"/>
  <c r="N1047" i="5" s="1"/>
  <c r="L1048" i="5"/>
  <c r="N1048" i="5" s="1"/>
  <c r="M1048" i="5"/>
  <c r="N868" i="5"/>
  <c r="M868" i="5"/>
  <c r="L868" i="5"/>
  <c r="L780" i="5"/>
  <c r="N780" i="5" s="1"/>
  <c r="M780" i="5"/>
  <c r="L781" i="5"/>
  <c r="M781" i="5"/>
  <c r="N781" i="5"/>
  <c r="L782" i="5"/>
  <c r="M782" i="5"/>
  <c r="N782" i="5"/>
  <c r="L783" i="5"/>
  <c r="N783" i="5" s="1"/>
  <c r="M783" i="5"/>
  <c r="L784" i="5"/>
  <c r="N784" i="5" s="1"/>
  <c r="M784" i="5"/>
  <c r="L785" i="5"/>
  <c r="M785" i="5"/>
  <c r="N785" i="5"/>
  <c r="L786" i="5"/>
  <c r="M786" i="5"/>
  <c r="N786" i="5"/>
  <c r="L787" i="5"/>
  <c r="N787" i="5" s="1"/>
  <c r="M787" i="5"/>
  <c r="L788" i="5"/>
  <c r="N788" i="5" s="1"/>
  <c r="M788" i="5"/>
  <c r="L789" i="5"/>
  <c r="M789" i="5"/>
  <c r="N789" i="5"/>
  <c r="L790" i="5"/>
  <c r="M790" i="5"/>
  <c r="N790" i="5"/>
  <c r="L791" i="5"/>
  <c r="N791" i="5" s="1"/>
  <c r="M791" i="5"/>
  <c r="L792" i="5"/>
  <c r="N792" i="5" s="1"/>
  <c r="M792" i="5"/>
  <c r="L793" i="5"/>
  <c r="M793" i="5"/>
  <c r="N793" i="5"/>
  <c r="L794" i="5"/>
  <c r="M794" i="5"/>
  <c r="N794" i="5"/>
  <c r="L795" i="5"/>
  <c r="N795" i="5" s="1"/>
  <c r="M795" i="5"/>
  <c r="L796" i="5"/>
  <c r="N796" i="5" s="1"/>
  <c r="M796" i="5"/>
  <c r="L797" i="5"/>
  <c r="M797" i="5"/>
  <c r="N797" i="5"/>
  <c r="L798" i="5"/>
  <c r="M798" i="5"/>
  <c r="N798" i="5"/>
  <c r="L799" i="5"/>
  <c r="N799" i="5" s="1"/>
  <c r="M799" i="5"/>
  <c r="L800" i="5"/>
  <c r="N800" i="5" s="1"/>
  <c r="M800" i="5"/>
  <c r="L801" i="5"/>
  <c r="M801" i="5"/>
  <c r="N801" i="5"/>
  <c r="L802" i="5"/>
  <c r="M802" i="5"/>
  <c r="N802" i="5"/>
  <c r="L803" i="5"/>
  <c r="N803" i="5" s="1"/>
  <c r="M803" i="5"/>
  <c r="L804" i="5"/>
  <c r="N804" i="5" s="1"/>
  <c r="M804" i="5"/>
  <c r="L805" i="5"/>
  <c r="M805" i="5"/>
  <c r="N805" i="5"/>
  <c r="L806" i="5"/>
  <c r="M806" i="5"/>
  <c r="N806" i="5"/>
  <c r="L807" i="5"/>
  <c r="N807" i="5" s="1"/>
  <c r="M807" i="5"/>
  <c r="L808" i="5"/>
  <c r="N808" i="5" s="1"/>
  <c r="M808" i="5"/>
  <c r="L809" i="5"/>
  <c r="M809" i="5"/>
  <c r="N809" i="5"/>
  <c r="L810" i="5"/>
  <c r="M810" i="5"/>
  <c r="N810" i="5"/>
  <c r="L811" i="5"/>
  <c r="N811" i="5" s="1"/>
  <c r="M811" i="5"/>
  <c r="L812" i="5"/>
  <c r="N812" i="5" s="1"/>
  <c r="M812" i="5"/>
  <c r="L813" i="5"/>
  <c r="M813" i="5"/>
  <c r="N813" i="5"/>
  <c r="L814" i="5"/>
  <c r="M814" i="5"/>
  <c r="N814" i="5"/>
  <c r="L815" i="5"/>
  <c r="N815" i="5" s="1"/>
  <c r="M815" i="5"/>
  <c r="L816" i="5"/>
  <c r="N816" i="5" s="1"/>
  <c r="M816" i="5"/>
  <c r="L817" i="5"/>
  <c r="M817" i="5"/>
  <c r="N817" i="5"/>
  <c r="L818" i="5"/>
  <c r="M818" i="5"/>
  <c r="N818" i="5"/>
  <c r="L819" i="5"/>
  <c r="N819" i="5" s="1"/>
  <c r="M819" i="5"/>
  <c r="L820" i="5"/>
  <c r="N820" i="5" s="1"/>
  <c r="M820" i="5"/>
  <c r="L821" i="5"/>
  <c r="M821" i="5"/>
  <c r="N821" i="5"/>
  <c r="L822" i="5"/>
  <c r="M822" i="5"/>
  <c r="N822" i="5"/>
  <c r="L823" i="5"/>
  <c r="N823" i="5" s="1"/>
  <c r="M823" i="5"/>
  <c r="L824" i="5"/>
  <c r="N824" i="5" s="1"/>
  <c r="M824" i="5"/>
  <c r="L825" i="5"/>
  <c r="M825" i="5"/>
  <c r="N825" i="5"/>
  <c r="L826" i="5"/>
  <c r="M826" i="5"/>
  <c r="N826" i="5"/>
  <c r="L827" i="5"/>
  <c r="N827" i="5" s="1"/>
  <c r="M827" i="5"/>
  <c r="L828" i="5"/>
  <c r="N828" i="5" s="1"/>
  <c r="M828" i="5"/>
  <c r="L829" i="5"/>
  <c r="M829" i="5"/>
  <c r="N829" i="5"/>
  <c r="L830" i="5"/>
  <c r="M830" i="5"/>
  <c r="N830" i="5"/>
  <c r="L831" i="5"/>
  <c r="N831" i="5" s="1"/>
  <c r="M831" i="5"/>
  <c r="L832" i="5"/>
  <c r="N832" i="5" s="1"/>
  <c r="M832" i="5"/>
  <c r="L833" i="5"/>
  <c r="M833" i="5"/>
  <c r="N833" i="5"/>
  <c r="L834" i="5"/>
  <c r="M834" i="5"/>
  <c r="N834" i="5"/>
  <c r="L835" i="5"/>
  <c r="N835" i="5" s="1"/>
  <c r="M835" i="5"/>
  <c r="L836" i="5"/>
  <c r="N836" i="5" s="1"/>
  <c r="M836" i="5"/>
  <c r="L837" i="5"/>
  <c r="M837" i="5"/>
  <c r="N837" i="5"/>
  <c r="L838" i="5"/>
  <c r="M838" i="5"/>
  <c r="N838" i="5"/>
  <c r="L839" i="5"/>
  <c r="N839" i="5" s="1"/>
  <c r="M839" i="5"/>
  <c r="L840" i="5"/>
  <c r="N840" i="5" s="1"/>
  <c r="M840" i="5"/>
  <c r="L841" i="5"/>
  <c r="M841" i="5"/>
  <c r="N841" i="5"/>
  <c r="L842" i="5"/>
  <c r="M842" i="5"/>
  <c r="N842" i="5"/>
  <c r="L843" i="5"/>
  <c r="N843" i="5" s="1"/>
  <c r="M843" i="5"/>
  <c r="L844" i="5"/>
  <c r="N844" i="5" s="1"/>
  <c r="M844" i="5"/>
  <c r="L845" i="5"/>
  <c r="M845" i="5"/>
  <c r="N845" i="5"/>
  <c r="L846" i="5"/>
  <c r="M846" i="5"/>
  <c r="N846" i="5"/>
  <c r="L847" i="5"/>
  <c r="N847" i="5" s="1"/>
  <c r="M847" i="5"/>
  <c r="L848" i="5"/>
  <c r="N848" i="5" s="1"/>
  <c r="M848" i="5"/>
  <c r="L849" i="5"/>
  <c r="M849" i="5"/>
  <c r="N849" i="5"/>
  <c r="L850" i="5"/>
  <c r="M850" i="5"/>
  <c r="N850" i="5"/>
  <c r="L851" i="5"/>
  <c r="N851" i="5" s="1"/>
  <c r="M851" i="5"/>
  <c r="L852" i="5"/>
  <c r="N852" i="5" s="1"/>
  <c r="M852" i="5"/>
  <c r="L853" i="5"/>
  <c r="M853" i="5"/>
  <c r="N853" i="5"/>
  <c r="L854" i="5"/>
  <c r="M854" i="5"/>
  <c r="N854" i="5"/>
  <c r="L855" i="5"/>
  <c r="N855" i="5" s="1"/>
  <c r="M855" i="5"/>
  <c r="L856" i="5"/>
  <c r="N856" i="5" s="1"/>
  <c r="M856" i="5"/>
  <c r="L857" i="5"/>
  <c r="M857" i="5"/>
  <c r="N857" i="5"/>
  <c r="L858" i="5"/>
  <c r="M858" i="5"/>
  <c r="N858" i="5"/>
  <c r="L859" i="5"/>
  <c r="N859" i="5" s="1"/>
  <c r="M859" i="5"/>
  <c r="L860" i="5"/>
  <c r="N860" i="5" s="1"/>
  <c r="M860" i="5"/>
  <c r="L861" i="5"/>
  <c r="M861" i="5"/>
  <c r="N861" i="5"/>
  <c r="N779" i="5"/>
  <c r="M779" i="5"/>
  <c r="L779" i="5"/>
  <c r="L688" i="5"/>
  <c r="N688" i="5" s="1"/>
  <c r="M688" i="5"/>
  <c r="L689" i="5"/>
  <c r="N689" i="5" s="1"/>
  <c r="M689" i="5"/>
  <c r="L690" i="5"/>
  <c r="M690" i="5"/>
  <c r="N690" i="5" s="1"/>
  <c r="L691" i="5"/>
  <c r="N691" i="5" s="1"/>
  <c r="M691" i="5"/>
  <c r="L692" i="5"/>
  <c r="M692" i="5"/>
  <c r="N692" i="5"/>
  <c r="L693" i="5"/>
  <c r="N693" i="5" s="1"/>
  <c r="M693" i="5"/>
  <c r="L694" i="5"/>
  <c r="N694" i="5" s="1"/>
  <c r="M694" i="5"/>
  <c r="L695" i="5"/>
  <c r="M695" i="5"/>
  <c r="N695" i="5"/>
  <c r="L696" i="5"/>
  <c r="N696" i="5" s="1"/>
  <c r="M696" i="5"/>
  <c r="L697" i="5"/>
  <c r="N697" i="5" s="1"/>
  <c r="M697" i="5"/>
  <c r="L698" i="5"/>
  <c r="M698" i="5"/>
  <c r="N698" i="5" s="1"/>
  <c r="L699" i="5"/>
  <c r="N699" i="5" s="1"/>
  <c r="M699" i="5"/>
  <c r="L700" i="5"/>
  <c r="M700" i="5"/>
  <c r="N700" i="5"/>
  <c r="L701" i="5"/>
  <c r="N701" i="5" s="1"/>
  <c r="M701" i="5"/>
  <c r="L702" i="5"/>
  <c r="N702" i="5" s="1"/>
  <c r="M702" i="5"/>
  <c r="L703" i="5"/>
  <c r="M703" i="5"/>
  <c r="N703" i="5"/>
  <c r="L704" i="5"/>
  <c r="N704" i="5" s="1"/>
  <c r="M704" i="5"/>
  <c r="L705" i="5"/>
  <c r="N705" i="5" s="1"/>
  <c r="M705" i="5"/>
  <c r="L706" i="5"/>
  <c r="M706" i="5"/>
  <c r="N706" i="5" s="1"/>
  <c r="L707" i="5"/>
  <c r="M707" i="5"/>
  <c r="N707" i="5"/>
  <c r="L708" i="5"/>
  <c r="M708" i="5"/>
  <c r="N708" i="5"/>
  <c r="L709" i="5"/>
  <c r="N709" i="5" s="1"/>
  <c r="M709" i="5"/>
  <c r="L710" i="5"/>
  <c r="N710" i="5" s="1"/>
  <c r="M710" i="5"/>
  <c r="L711" i="5"/>
  <c r="M711" i="5"/>
  <c r="N711" i="5"/>
  <c r="L712" i="5"/>
  <c r="N712" i="5" s="1"/>
  <c r="M712" i="5"/>
  <c r="L713" i="5"/>
  <c r="N713" i="5" s="1"/>
  <c r="M713" i="5"/>
  <c r="L714" i="5"/>
  <c r="M714" i="5"/>
  <c r="N714" i="5" s="1"/>
  <c r="L715" i="5"/>
  <c r="M715" i="5"/>
  <c r="N715" i="5"/>
  <c r="L716" i="5"/>
  <c r="M716" i="5"/>
  <c r="N716" i="5"/>
  <c r="L717" i="5"/>
  <c r="N717" i="5" s="1"/>
  <c r="M717" i="5"/>
  <c r="L718" i="5"/>
  <c r="N718" i="5" s="1"/>
  <c r="M718" i="5"/>
  <c r="L719" i="5"/>
  <c r="M719" i="5"/>
  <c r="N719" i="5"/>
  <c r="L720" i="5"/>
  <c r="N720" i="5" s="1"/>
  <c r="M720" i="5"/>
  <c r="L721" i="5"/>
  <c r="N721" i="5" s="1"/>
  <c r="M721" i="5"/>
  <c r="L722" i="5"/>
  <c r="M722" i="5"/>
  <c r="N722" i="5" s="1"/>
  <c r="L723" i="5"/>
  <c r="M723" i="5"/>
  <c r="N723" i="5"/>
  <c r="L724" i="5"/>
  <c r="M724" i="5"/>
  <c r="N724" i="5"/>
  <c r="L725" i="5"/>
  <c r="N725" i="5" s="1"/>
  <c r="M725" i="5"/>
  <c r="L726" i="5"/>
  <c r="N726" i="5" s="1"/>
  <c r="M726" i="5"/>
  <c r="L727" i="5"/>
  <c r="M727" i="5"/>
  <c r="N727" i="5"/>
  <c r="L728" i="5"/>
  <c r="N728" i="5" s="1"/>
  <c r="M728" i="5"/>
  <c r="L729" i="5"/>
  <c r="N729" i="5" s="1"/>
  <c r="M729" i="5"/>
  <c r="L730" i="5"/>
  <c r="M730" i="5"/>
  <c r="N730" i="5" s="1"/>
  <c r="L731" i="5"/>
  <c r="M731" i="5"/>
  <c r="N731" i="5"/>
  <c r="L732" i="5"/>
  <c r="M732" i="5"/>
  <c r="N732" i="5"/>
  <c r="L733" i="5"/>
  <c r="N733" i="5" s="1"/>
  <c r="M733" i="5"/>
  <c r="L734" i="5"/>
  <c r="N734" i="5" s="1"/>
  <c r="M734" i="5"/>
  <c r="L735" i="5"/>
  <c r="M735" i="5"/>
  <c r="N735" i="5"/>
  <c r="L736" i="5"/>
  <c r="N736" i="5" s="1"/>
  <c r="M736" i="5"/>
  <c r="L737" i="5"/>
  <c r="N737" i="5" s="1"/>
  <c r="M737" i="5"/>
  <c r="L738" i="5"/>
  <c r="M738" i="5"/>
  <c r="N738" i="5" s="1"/>
  <c r="L739" i="5"/>
  <c r="M739" i="5"/>
  <c r="N739" i="5"/>
  <c r="L740" i="5"/>
  <c r="M740" i="5"/>
  <c r="N740" i="5"/>
  <c r="L741" i="5"/>
  <c r="N741" i="5" s="1"/>
  <c r="M741" i="5"/>
  <c r="L742" i="5"/>
  <c r="N742" i="5" s="1"/>
  <c r="M742" i="5"/>
  <c r="L743" i="5"/>
  <c r="M743" i="5"/>
  <c r="N743" i="5"/>
  <c r="L744" i="5"/>
  <c r="N744" i="5" s="1"/>
  <c r="M744" i="5"/>
  <c r="L745" i="5"/>
  <c r="N745" i="5" s="1"/>
  <c r="M745" i="5"/>
  <c r="L746" i="5"/>
  <c r="M746" i="5"/>
  <c r="N746" i="5" s="1"/>
  <c r="L747" i="5"/>
  <c r="M747" i="5"/>
  <c r="N747" i="5"/>
  <c r="L748" i="5"/>
  <c r="M748" i="5"/>
  <c r="N748" i="5"/>
  <c r="L749" i="5"/>
  <c r="N749" i="5" s="1"/>
  <c r="M749" i="5"/>
  <c r="L750" i="5"/>
  <c r="N750" i="5" s="1"/>
  <c r="M750" i="5"/>
  <c r="L751" i="5"/>
  <c r="M751" i="5"/>
  <c r="N751" i="5"/>
  <c r="L752" i="5"/>
  <c r="N752" i="5" s="1"/>
  <c r="M752" i="5"/>
  <c r="L753" i="5"/>
  <c r="N753" i="5" s="1"/>
  <c r="M753" i="5"/>
  <c r="L754" i="5"/>
  <c r="M754" i="5"/>
  <c r="N754" i="5" s="1"/>
  <c r="L755" i="5"/>
  <c r="M755" i="5"/>
  <c r="N755" i="5"/>
  <c r="L756" i="5"/>
  <c r="M756" i="5"/>
  <c r="N756" i="5"/>
  <c r="L757" i="5"/>
  <c r="N757" i="5" s="1"/>
  <c r="M757" i="5"/>
  <c r="L758" i="5"/>
  <c r="N758" i="5" s="1"/>
  <c r="M758" i="5"/>
  <c r="L759" i="5"/>
  <c r="M759" i="5"/>
  <c r="N759" i="5"/>
  <c r="L760" i="5"/>
  <c r="N760" i="5" s="1"/>
  <c r="M760" i="5"/>
  <c r="L761" i="5"/>
  <c r="N761" i="5" s="1"/>
  <c r="M761" i="5"/>
  <c r="L762" i="5"/>
  <c r="M762" i="5"/>
  <c r="N762" i="5" s="1"/>
  <c r="L763" i="5"/>
  <c r="M763" i="5"/>
  <c r="N763" i="5"/>
  <c r="L764" i="5"/>
  <c r="M764" i="5"/>
  <c r="N764" i="5"/>
  <c r="L765" i="5"/>
  <c r="N765" i="5" s="1"/>
  <c r="M765" i="5"/>
  <c r="L766" i="5"/>
  <c r="N766" i="5" s="1"/>
  <c r="M766" i="5"/>
  <c r="L767" i="5"/>
  <c r="M767" i="5"/>
  <c r="N767" i="5"/>
  <c r="L768" i="5"/>
  <c r="N768" i="5" s="1"/>
  <c r="M768" i="5"/>
  <c r="L769" i="5"/>
  <c r="N769" i="5" s="1"/>
  <c r="M769" i="5"/>
  <c r="L770" i="5"/>
  <c r="M770" i="5"/>
  <c r="N770" i="5" s="1"/>
  <c r="L771" i="5"/>
  <c r="M771" i="5"/>
  <c r="N771" i="5"/>
  <c r="N687" i="5"/>
  <c r="M687" i="5"/>
  <c r="L687" i="5"/>
  <c r="L580" i="5"/>
  <c r="N580" i="5" s="1"/>
  <c r="M580" i="5"/>
  <c r="L581" i="5"/>
  <c r="N581" i="5" s="1"/>
  <c r="M581" i="5"/>
  <c r="L582" i="5"/>
  <c r="M582" i="5"/>
  <c r="N582" i="5" s="1"/>
  <c r="L583" i="5"/>
  <c r="M583" i="5"/>
  <c r="N583" i="5"/>
  <c r="L584" i="5"/>
  <c r="N584" i="5" s="1"/>
  <c r="M584" i="5"/>
  <c r="L585" i="5"/>
  <c r="N585" i="5" s="1"/>
  <c r="M585" i="5"/>
  <c r="L586" i="5"/>
  <c r="M586" i="5"/>
  <c r="N586" i="5" s="1"/>
  <c r="L587" i="5"/>
  <c r="M587" i="5"/>
  <c r="N587" i="5"/>
  <c r="L588" i="5"/>
  <c r="N588" i="5" s="1"/>
  <c r="M588" i="5"/>
  <c r="L589" i="5"/>
  <c r="N589" i="5" s="1"/>
  <c r="M589" i="5"/>
  <c r="L590" i="5"/>
  <c r="M590" i="5"/>
  <c r="N590" i="5" s="1"/>
  <c r="L591" i="5"/>
  <c r="M591" i="5"/>
  <c r="N591" i="5"/>
  <c r="L592" i="5"/>
  <c r="N592" i="5" s="1"/>
  <c r="M592" i="5"/>
  <c r="L593" i="5"/>
  <c r="N593" i="5" s="1"/>
  <c r="M593" i="5"/>
  <c r="L594" i="5"/>
  <c r="M594" i="5"/>
  <c r="N594" i="5" s="1"/>
  <c r="L595" i="5"/>
  <c r="M595" i="5"/>
  <c r="N595" i="5"/>
  <c r="L596" i="5"/>
  <c r="N596" i="5" s="1"/>
  <c r="M596" i="5"/>
  <c r="L597" i="5"/>
  <c r="N597" i="5" s="1"/>
  <c r="M597" i="5"/>
  <c r="L598" i="5"/>
  <c r="M598" i="5"/>
  <c r="N598" i="5" s="1"/>
  <c r="L599" i="5"/>
  <c r="M599" i="5"/>
  <c r="N599" i="5"/>
  <c r="L600" i="5"/>
  <c r="N600" i="5" s="1"/>
  <c r="M600" i="5"/>
  <c r="L601" i="5"/>
  <c r="N601" i="5" s="1"/>
  <c r="M601" i="5"/>
  <c r="L602" i="5"/>
  <c r="M602" i="5"/>
  <c r="N602" i="5" s="1"/>
  <c r="L603" i="5"/>
  <c r="M603" i="5"/>
  <c r="N603" i="5"/>
  <c r="L604" i="5"/>
  <c r="N604" i="5" s="1"/>
  <c r="M604" i="5"/>
  <c r="L605" i="5"/>
  <c r="N605" i="5" s="1"/>
  <c r="M605" i="5"/>
  <c r="L606" i="5"/>
  <c r="M606" i="5"/>
  <c r="N606" i="5" s="1"/>
  <c r="L607" i="5"/>
  <c r="M607" i="5"/>
  <c r="N607" i="5"/>
  <c r="L608" i="5"/>
  <c r="N608" i="5" s="1"/>
  <c r="M608" i="5"/>
  <c r="L609" i="5"/>
  <c r="N609" i="5" s="1"/>
  <c r="M609" i="5"/>
  <c r="L610" i="5"/>
  <c r="M610" i="5"/>
  <c r="N610" i="5" s="1"/>
  <c r="L611" i="5"/>
  <c r="M611" i="5"/>
  <c r="N611" i="5"/>
  <c r="L612" i="5"/>
  <c r="N612" i="5" s="1"/>
  <c r="M612" i="5"/>
  <c r="L613" i="5"/>
  <c r="N613" i="5" s="1"/>
  <c r="M613" i="5"/>
  <c r="L614" i="5"/>
  <c r="M614" i="5"/>
  <c r="N614" i="5" s="1"/>
  <c r="L615" i="5"/>
  <c r="M615" i="5"/>
  <c r="N615" i="5"/>
  <c r="L616" i="5"/>
  <c r="N616" i="5" s="1"/>
  <c r="M616" i="5"/>
  <c r="L617" i="5"/>
  <c r="N617" i="5" s="1"/>
  <c r="M617" i="5"/>
  <c r="L618" i="5"/>
  <c r="M618" i="5"/>
  <c r="N618" i="5" s="1"/>
  <c r="L619" i="5"/>
  <c r="M619" i="5"/>
  <c r="N619" i="5"/>
  <c r="L620" i="5"/>
  <c r="N620" i="5" s="1"/>
  <c r="M620" i="5"/>
  <c r="L621" i="5"/>
  <c r="N621" i="5" s="1"/>
  <c r="M621" i="5"/>
  <c r="L622" i="5"/>
  <c r="M622" i="5"/>
  <c r="N622" i="5" s="1"/>
  <c r="L623" i="5"/>
  <c r="M623" i="5"/>
  <c r="N623" i="5"/>
  <c r="L624" i="5"/>
  <c r="N624" i="5" s="1"/>
  <c r="M624" i="5"/>
  <c r="L625" i="5"/>
  <c r="N625" i="5" s="1"/>
  <c r="M625" i="5"/>
  <c r="L626" i="5"/>
  <c r="M626" i="5"/>
  <c r="N626" i="5" s="1"/>
  <c r="L627" i="5"/>
  <c r="M627" i="5"/>
  <c r="N627" i="5"/>
  <c r="L628" i="5"/>
  <c r="N628" i="5" s="1"/>
  <c r="M628" i="5"/>
  <c r="L629" i="5"/>
  <c r="N629" i="5" s="1"/>
  <c r="M629" i="5"/>
  <c r="L630" i="5"/>
  <c r="M630" i="5"/>
  <c r="N630" i="5" s="1"/>
  <c r="L631" i="5"/>
  <c r="M631" i="5"/>
  <c r="N631" i="5"/>
  <c r="L632" i="5"/>
  <c r="N632" i="5" s="1"/>
  <c r="M632" i="5"/>
  <c r="L633" i="5"/>
  <c r="N633" i="5" s="1"/>
  <c r="M633" i="5"/>
  <c r="L634" i="5"/>
  <c r="M634" i="5"/>
  <c r="N634" i="5" s="1"/>
  <c r="L635" i="5"/>
  <c r="M635" i="5"/>
  <c r="N635" i="5"/>
  <c r="L636" i="5"/>
  <c r="N636" i="5" s="1"/>
  <c r="M636" i="5"/>
  <c r="L637" i="5"/>
  <c r="N637" i="5" s="1"/>
  <c r="M637" i="5"/>
  <c r="L638" i="5"/>
  <c r="M638" i="5"/>
  <c r="N638" i="5" s="1"/>
  <c r="L639" i="5"/>
  <c r="M639" i="5"/>
  <c r="N639" i="5"/>
  <c r="L640" i="5"/>
  <c r="N640" i="5" s="1"/>
  <c r="M640" i="5"/>
  <c r="L641" i="5"/>
  <c r="N641" i="5" s="1"/>
  <c r="M641" i="5"/>
  <c r="L642" i="5"/>
  <c r="M642" i="5"/>
  <c r="N642" i="5" s="1"/>
  <c r="L643" i="5"/>
  <c r="M643" i="5"/>
  <c r="N643" i="5"/>
  <c r="L644" i="5"/>
  <c r="N644" i="5" s="1"/>
  <c r="M644" i="5"/>
  <c r="L645" i="5"/>
  <c r="N645" i="5" s="1"/>
  <c r="M645" i="5"/>
  <c r="L646" i="5"/>
  <c r="M646" i="5"/>
  <c r="N646" i="5" s="1"/>
  <c r="L647" i="5"/>
  <c r="M647" i="5"/>
  <c r="N647" i="5"/>
  <c r="L648" i="5"/>
  <c r="N648" i="5" s="1"/>
  <c r="M648" i="5"/>
  <c r="L649" i="5"/>
  <c r="N649" i="5" s="1"/>
  <c r="M649" i="5"/>
  <c r="L650" i="5"/>
  <c r="M650" i="5"/>
  <c r="N650" i="5" s="1"/>
  <c r="L651" i="5"/>
  <c r="M651" i="5"/>
  <c r="N651" i="5"/>
  <c r="L652" i="5"/>
  <c r="N652" i="5" s="1"/>
  <c r="M652" i="5"/>
  <c r="L653" i="5"/>
  <c r="N653" i="5" s="1"/>
  <c r="M653" i="5"/>
  <c r="L654" i="5"/>
  <c r="M654" i="5"/>
  <c r="N654" i="5" s="1"/>
  <c r="L655" i="5"/>
  <c r="M655" i="5"/>
  <c r="N655" i="5"/>
  <c r="L656" i="5"/>
  <c r="N656" i="5" s="1"/>
  <c r="M656" i="5"/>
  <c r="L657" i="5"/>
  <c r="N657" i="5" s="1"/>
  <c r="M657" i="5"/>
  <c r="L658" i="5"/>
  <c r="M658" i="5"/>
  <c r="N658" i="5" s="1"/>
  <c r="L659" i="5"/>
  <c r="M659" i="5"/>
  <c r="N659" i="5"/>
  <c r="L660" i="5"/>
  <c r="N660" i="5" s="1"/>
  <c r="M660" i="5"/>
  <c r="L661" i="5"/>
  <c r="N661" i="5" s="1"/>
  <c r="M661" i="5"/>
  <c r="L662" i="5"/>
  <c r="M662" i="5"/>
  <c r="N662" i="5" s="1"/>
  <c r="L663" i="5"/>
  <c r="M663" i="5"/>
  <c r="N663" i="5"/>
  <c r="L664" i="5"/>
  <c r="N664" i="5" s="1"/>
  <c r="M664" i="5"/>
  <c r="L665" i="5"/>
  <c r="N665" i="5" s="1"/>
  <c r="M665" i="5"/>
  <c r="L666" i="5"/>
  <c r="M666" i="5"/>
  <c r="N666" i="5" s="1"/>
  <c r="L667" i="5"/>
  <c r="M667" i="5"/>
  <c r="N667" i="5"/>
  <c r="L668" i="5"/>
  <c r="N668" i="5" s="1"/>
  <c r="M668" i="5"/>
  <c r="L669" i="5"/>
  <c r="N669" i="5" s="1"/>
  <c r="M669" i="5"/>
  <c r="L670" i="5"/>
  <c r="M670" i="5"/>
  <c r="N670" i="5" s="1"/>
  <c r="L671" i="5"/>
  <c r="M671" i="5"/>
  <c r="N671" i="5"/>
  <c r="L672" i="5"/>
  <c r="N672" i="5" s="1"/>
  <c r="M672" i="5"/>
  <c r="L673" i="5"/>
  <c r="N673" i="5" s="1"/>
  <c r="M673" i="5"/>
  <c r="L674" i="5"/>
  <c r="M674" i="5"/>
  <c r="N674" i="5" s="1"/>
  <c r="L675" i="5"/>
  <c r="M675" i="5"/>
  <c r="N675" i="5"/>
  <c r="L676" i="5"/>
  <c r="N676" i="5" s="1"/>
  <c r="M676" i="5"/>
  <c r="L677" i="5"/>
  <c r="N677" i="5" s="1"/>
  <c r="M677" i="5"/>
  <c r="L678" i="5"/>
  <c r="M678" i="5"/>
  <c r="N678" i="5" s="1"/>
  <c r="L679" i="5"/>
  <c r="M679" i="5"/>
  <c r="N679" i="5"/>
  <c r="L680" i="5"/>
  <c r="N680" i="5" s="1"/>
  <c r="M680" i="5"/>
  <c r="L681" i="5"/>
  <c r="N681" i="5" s="1"/>
  <c r="M681" i="5"/>
  <c r="N579" i="5"/>
  <c r="M579" i="5"/>
  <c r="L579" i="5"/>
  <c r="L561" i="5"/>
  <c r="M561" i="5"/>
  <c r="N561" i="5" s="1"/>
  <c r="L562" i="5"/>
  <c r="N562" i="5" s="1"/>
  <c r="M562" i="5"/>
  <c r="L563" i="5"/>
  <c r="N563" i="5" s="1"/>
  <c r="M563" i="5"/>
  <c r="L564" i="5"/>
  <c r="M564" i="5"/>
  <c r="N564" i="5"/>
  <c r="L565" i="5"/>
  <c r="M565" i="5"/>
  <c r="N565" i="5"/>
  <c r="L566" i="5"/>
  <c r="N566" i="5" s="1"/>
  <c r="M566" i="5"/>
  <c r="L567" i="5"/>
  <c r="M567" i="5"/>
  <c r="N567" i="5" s="1"/>
  <c r="L568" i="5"/>
  <c r="M568" i="5"/>
  <c r="N568" i="5"/>
  <c r="L569" i="5"/>
  <c r="N569" i="5" s="1"/>
  <c r="M569" i="5"/>
  <c r="L570" i="5"/>
  <c r="N570" i="5" s="1"/>
  <c r="M570" i="5"/>
  <c r="L571" i="5"/>
  <c r="N571" i="5" s="1"/>
  <c r="M571" i="5"/>
  <c r="L572" i="5"/>
  <c r="M572" i="5"/>
  <c r="N572" i="5"/>
  <c r="L573" i="5"/>
  <c r="M573" i="5"/>
  <c r="N573" i="5"/>
  <c r="L574" i="5"/>
  <c r="N574" i="5" s="1"/>
  <c r="M574" i="5"/>
  <c r="N560" i="5"/>
  <c r="M560" i="5"/>
  <c r="L560" i="5"/>
  <c r="L548" i="5"/>
  <c r="N548" i="5" s="1"/>
  <c r="M548" i="5"/>
  <c r="L549" i="5"/>
  <c r="M549" i="5"/>
  <c r="N549" i="5"/>
  <c r="L550" i="5"/>
  <c r="M550" i="5"/>
  <c r="N550" i="5" s="1"/>
  <c r="L551" i="5"/>
  <c r="N551" i="5" s="1"/>
  <c r="M551" i="5"/>
  <c r="L552" i="5"/>
  <c r="M552" i="5"/>
  <c r="N552" i="5" s="1"/>
  <c r="L553" i="5"/>
  <c r="N553" i="5" s="1"/>
  <c r="M553" i="5"/>
  <c r="L554" i="5"/>
  <c r="N554" i="5" s="1"/>
  <c r="M554" i="5"/>
  <c r="L555" i="5"/>
  <c r="M555" i="5"/>
  <c r="N555" i="5"/>
  <c r="L556" i="5"/>
  <c r="N556" i="5" s="1"/>
  <c r="M556" i="5"/>
  <c r="L490" i="5"/>
  <c r="M490" i="5"/>
  <c r="N490" i="5"/>
  <c r="L491" i="5"/>
  <c r="M491" i="5"/>
  <c r="N491" i="5"/>
  <c r="L492" i="5"/>
  <c r="N492" i="5" s="1"/>
  <c r="M492" i="5"/>
  <c r="L493" i="5"/>
  <c r="N493" i="5" s="1"/>
  <c r="M493" i="5"/>
  <c r="L494" i="5"/>
  <c r="M494" i="5"/>
  <c r="N494" i="5"/>
  <c r="L495" i="5"/>
  <c r="N495" i="5" s="1"/>
  <c r="M495" i="5"/>
  <c r="L496" i="5"/>
  <c r="N496" i="5" s="1"/>
  <c r="M496" i="5"/>
  <c r="L497" i="5"/>
  <c r="M497" i="5"/>
  <c r="N497" i="5"/>
  <c r="L498" i="5"/>
  <c r="M498" i="5"/>
  <c r="N498" i="5"/>
  <c r="L499" i="5"/>
  <c r="M499" i="5"/>
  <c r="N499" i="5"/>
  <c r="L500" i="5"/>
  <c r="N500" i="5" s="1"/>
  <c r="M500" i="5"/>
  <c r="L501" i="5"/>
  <c r="N501" i="5" s="1"/>
  <c r="M501" i="5"/>
  <c r="L502" i="5"/>
  <c r="M502" i="5"/>
  <c r="N502" i="5"/>
  <c r="L503" i="5"/>
  <c r="N503" i="5" s="1"/>
  <c r="M503" i="5"/>
  <c r="L504" i="5"/>
  <c r="N504" i="5" s="1"/>
  <c r="M504" i="5"/>
  <c r="L505" i="5"/>
  <c r="M505" i="5"/>
  <c r="N505" i="5"/>
  <c r="L506" i="5"/>
  <c r="M506" i="5"/>
  <c r="N506" i="5"/>
  <c r="L507" i="5"/>
  <c r="M507" i="5"/>
  <c r="N507" i="5"/>
  <c r="L508" i="5"/>
  <c r="N508" i="5" s="1"/>
  <c r="M508" i="5"/>
  <c r="L509" i="5"/>
  <c r="N509" i="5" s="1"/>
  <c r="M509" i="5"/>
  <c r="L510" i="5"/>
  <c r="M510" i="5"/>
  <c r="N510" i="5"/>
  <c r="L511" i="5"/>
  <c r="N511" i="5" s="1"/>
  <c r="M511" i="5"/>
  <c r="L512" i="5"/>
  <c r="N512" i="5" s="1"/>
  <c r="M512" i="5"/>
  <c r="L513" i="5"/>
  <c r="M513" i="5"/>
  <c r="N513" i="5"/>
  <c r="L514" i="5"/>
  <c r="M514" i="5"/>
  <c r="N514" i="5"/>
  <c r="L515" i="5"/>
  <c r="M515" i="5"/>
  <c r="N515" i="5"/>
  <c r="L516" i="5"/>
  <c r="N516" i="5" s="1"/>
  <c r="M516" i="5"/>
  <c r="L517" i="5"/>
  <c r="N517" i="5" s="1"/>
  <c r="M517" i="5"/>
  <c r="L518" i="5"/>
  <c r="M518" i="5"/>
  <c r="N518" i="5"/>
  <c r="L519" i="5"/>
  <c r="N519" i="5" s="1"/>
  <c r="M519" i="5"/>
  <c r="L520" i="5"/>
  <c r="N520" i="5" s="1"/>
  <c r="M520" i="5"/>
  <c r="L521" i="5"/>
  <c r="M521" i="5"/>
  <c r="N521" i="5"/>
  <c r="L522" i="5"/>
  <c r="M522" i="5"/>
  <c r="N522" i="5"/>
  <c r="L523" i="5"/>
  <c r="M523" i="5"/>
  <c r="N523" i="5"/>
  <c r="L524" i="5"/>
  <c r="N524" i="5" s="1"/>
  <c r="M524" i="5"/>
  <c r="L525" i="5"/>
  <c r="N525" i="5" s="1"/>
  <c r="M525" i="5"/>
  <c r="L526" i="5"/>
  <c r="M526" i="5"/>
  <c r="N526" i="5"/>
  <c r="L527" i="5"/>
  <c r="N527" i="5" s="1"/>
  <c r="M527" i="5"/>
  <c r="L528" i="5"/>
  <c r="N528" i="5" s="1"/>
  <c r="M528" i="5"/>
  <c r="L529" i="5"/>
  <c r="M529" i="5"/>
  <c r="N529" i="5"/>
  <c r="L530" i="5"/>
  <c r="M530" i="5"/>
  <c r="N530" i="5"/>
  <c r="L531" i="5"/>
  <c r="M531" i="5"/>
  <c r="N531" i="5"/>
  <c r="L532" i="5"/>
  <c r="N532" i="5" s="1"/>
  <c r="M532" i="5"/>
  <c r="L533" i="5"/>
  <c r="N533" i="5" s="1"/>
  <c r="M533" i="5"/>
  <c r="L534" i="5"/>
  <c r="M534" i="5"/>
  <c r="N534" i="5"/>
  <c r="L535" i="5"/>
  <c r="N535" i="5" s="1"/>
  <c r="M535" i="5"/>
  <c r="L536" i="5"/>
  <c r="N536" i="5" s="1"/>
  <c r="M536" i="5"/>
  <c r="L537" i="5"/>
  <c r="M537" i="5"/>
  <c r="N537" i="5"/>
  <c r="L538" i="5"/>
  <c r="M538" i="5"/>
  <c r="N538" i="5"/>
  <c r="L539" i="5"/>
  <c r="M539" i="5"/>
  <c r="N539" i="5"/>
  <c r="L540" i="5"/>
  <c r="N540" i="5" s="1"/>
  <c r="M540" i="5"/>
  <c r="L541" i="5"/>
  <c r="N541" i="5" s="1"/>
  <c r="M541" i="5"/>
  <c r="L542" i="5"/>
  <c r="M542" i="5"/>
  <c r="N542" i="5"/>
  <c r="L543" i="5"/>
  <c r="N543" i="5" s="1"/>
  <c r="M543" i="5"/>
  <c r="L544" i="5"/>
  <c r="N544" i="5" s="1"/>
  <c r="M544" i="5"/>
  <c r="L545" i="5"/>
  <c r="M545" i="5"/>
  <c r="N545" i="5"/>
  <c r="L546" i="5"/>
  <c r="M546" i="5"/>
  <c r="N546" i="5"/>
  <c r="L547" i="5"/>
  <c r="M547" i="5"/>
  <c r="N547" i="5"/>
  <c r="N489" i="5"/>
  <c r="M489" i="5"/>
  <c r="L489" i="5"/>
  <c r="L397" i="5"/>
  <c r="N397" i="5" s="1"/>
  <c r="M397" i="5"/>
  <c r="L398" i="5"/>
  <c r="M398" i="5"/>
  <c r="N398" i="5"/>
  <c r="L399" i="5"/>
  <c r="M399" i="5"/>
  <c r="N399" i="5"/>
  <c r="L400" i="5"/>
  <c r="N400" i="5" s="1"/>
  <c r="M400" i="5"/>
  <c r="L401" i="5"/>
  <c r="N401" i="5" s="1"/>
  <c r="M401" i="5"/>
  <c r="L402" i="5"/>
  <c r="M402" i="5"/>
  <c r="N402" i="5" s="1"/>
  <c r="L403" i="5"/>
  <c r="M403" i="5"/>
  <c r="N403" i="5"/>
  <c r="L404" i="5"/>
  <c r="N404" i="5" s="1"/>
  <c r="M404" i="5"/>
  <c r="L405" i="5"/>
  <c r="N405" i="5" s="1"/>
  <c r="M405" i="5"/>
  <c r="L406" i="5"/>
  <c r="M406" i="5"/>
  <c r="N406" i="5"/>
  <c r="L407" i="5"/>
  <c r="M407" i="5"/>
  <c r="N407" i="5"/>
  <c r="L408" i="5"/>
  <c r="N408" i="5" s="1"/>
  <c r="M408" i="5"/>
  <c r="L409" i="5"/>
  <c r="N409" i="5" s="1"/>
  <c r="M409" i="5"/>
  <c r="L410" i="5"/>
  <c r="M410" i="5"/>
  <c r="N410" i="5" s="1"/>
  <c r="L411" i="5"/>
  <c r="M411" i="5"/>
  <c r="N411" i="5"/>
  <c r="L412" i="5"/>
  <c r="N412" i="5" s="1"/>
  <c r="M412" i="5"/>
  <c r="L413" i="5"/>
  <c r="N413" i="5" s="1"/>
  <c r="M413" i="5"/>
  <c r="L414" i="5"/>
  <c r="M414" i="5"/>
  <c r="N414" i="5"/>
  <c r="L415" i="5"/>
  <c r="M415" i="5"/>
  <c r="N415" i="5"/>
  <c r="L416" i="5"/>
  <c r="N416" i="5" s="1"/>
  <c r="M416" i="5"/>
  <c r="L417" i="5"/>
  <c r="N417" i="5" s="1"/>
  <c r="M417" i="5"/>
  <c r="L418" i="5"/>
  <c r="M418" i="5"/>
  <c r="N418" i="5" s="1"/>
  <c r="L419" i="5"/>
  <c r="M419" i="5"/>
  <c r="N419" i="5"/>
  <c r="L420" i="5"/>
  <c r="N420" i="5" s="1"/>
  <c r="M420" i="5"/>
  <c r="L421" i="5"/>
  <c r="N421" i="5" s="1"/>
  <c r="M421" i="5"/>
  <c r="L422" i="5"/>
  <c r="M422" i="5"/>
  <c r="N422" i="5"/>
  <c r="L423" i="5"/>
  <c r="M423" i="5"/>
  <c r="N423" i="5"/>
  <c r="L424" i="5"/>
  <c r="N424" i="5" s="1"/>
  <c r="M424" i="5"/>
  <c r="L425" i="5"/>
  <c r="N425" i="5" s="1"/>
  <c r="M425" i="5"/>
  <c r="L426" i="5"/>
  <c r="M426" i="5"/>
  <c r="N426" i="5" s="1"/>
  <c r="L427" i="5"/>
  <c r="M427" i="5"/>
  <c r="N427" i="5"/>
  <c r="L428" i="5"/>
  <c r="N428" i="5" s="1"/>
  <c r="M428" i="5"/>
  <c r="L429" i="5"/>
  <c r="N429" i="5" s="1"/>
  <c r="M429" i="5"/>
  <c r="L430" i="5"/>
  <c r="M430" i="5"/>
  <c r="N430" i="5"/>
  <c r="L431" i="5"/>
  <c r="M431" i="5"/>
  <c r="N431" i="5"/>
  <c r="L432" i="5"/>
  <c r="N432" i="5" s="1"/>
  <c r="M432" i="5"/>
  <c r="L433" i="5"/>
  <c r="N433" i="5" s="1"/>
  <c r="M433" i="5"/>
  <c r="L434" i="5"/>
  <c r="M434" i="5"/>
  <c r="N434" i="5"/>
  <c r="L435" i="5"/>
  <c r="M435" i="5"/>
  <c r="N435" i="5"/>
  <c r="L436" i="5"/>
  <c r="N436" i="5" s="1"/>
  <c r="M436" i="5"/>
  <c r="L437" i="5"/>
  <c r="N437" i="5" s="1"/>
  <c r="M437" i="5"/>
  <c r="L438" i="5"/>
  <c r="M438" i="5"/>
  <c r="N438" i="5"/>
  <c r="L439" i="5"/>
  <c r="M439" i="5"/>
  <c r="N439" i="5"/>
  <c r="L440" i="5"/>
  <c r="N440" i="5" s="1"/>
  <c r="M440" i="5"/>
  <c r="L441" i="5"/>
  <c r="N441" i="5" s="1"/>
  <c r="M441" i="5"/>
  <c r="L442" i="5"/>
  <c r="M442" i="5"/>
  <c r="N442" i="5" s="1"/>
  <c r="L443" i="5"/>
  <c r="M443" i="5"/>
  <c r="N443" i="5"/>
  <c r="L444" i="5"/>
  <c r="N444" i="5" s="1"/>
  <c r="M444" i="5"/>
  <c r="L445" i="5"/>
  <c r="N445" i="5" s="1"/>
  <c r="M445" i="5"/>
  <c r="L446" i="5"/>
  <c r="M446" i="5"/>
  <c r="N446" i="5"/>
  <c r="L447" i="5"/>
  <c r="M447" i="5"/>
  <c r="N447" i="5"/>
  <c r="L448" i="5"/>
  <c r="N448" i="5" s="1"/>
  <c r="M448" i="5"/>
  <c r="L449" i="5"/>
  <c r="N449" i="5" s="1"/>
  <c r="M449" i="5"/>
  <c r="L450" i="5"/>
  <c r="M450" i="5"/>
  <c r="N450" i="5" s="1"/>
  <c r="L451" i="5"/>
  <c r="M451" i="5"/>
  <c r="N451" i="5"/>
  <c r="L452" i="5"/>
  <c r="N452" i="5" s="1"/>
  <c r="M452" i="5"/>
  <c r="L453" i="5"/>
  <c r="N453" i="5" s="1"/>
  <c r="M453" i="5"/>
  <c r="L454" i="5"/>
  <c r="M454" i="5"/>
  <c r="N454" i="5"/>
  <c r="L455" i="5"/>
  <c r="M455" i="5"/>
  <c r="N455" i="5"/>
  <c r="L456" i="5"/>
  <c r="N456" i="5" s="1"/>
  <c r="M456" i="5"/>
  <c r="L457" i="5"/>
  <c r="N457" i="5" s="1"/>
  <c r="M457" i="5"/>
  <c r="L458" i="5"/>
  <c r="M458" i="5"/>
  <c r="N458" i="5" s="1"/>
  <c r="L459" i="5"/>
  <c r="M459" i="5"/>
  <c r="N459" i="5"/>
  <c r="L460" i="5"/>
  <c r="N460" i="5" s="1"/>
  <c r="M460" i="5"/>
  <c r="L461" i="5"/>
  <c r="N461" i="5" s="1"/>
  <c r="M461" i="5"/>
  <c r="L462" i="5"/>
  <c r="M462" i="5"/>
  <c r="N462" i="5"/>
  <c r="L463" i="5"/>
  <c r="M463" i="5"/>
  <c r="N463" i="5"/>
  <c r="L464" i="5"/>
  <c r="N464" i="5" s="1"/>
  <c r="M464" i="5"/>
  <c r="L465" i="5"/>
  <c r="N465" i="5" s="1"/>
  <c r="M465" i="5"/>
  <c r="L469" i="5"/>
  <c r="N469" i="5" s="1"/>
  <c r="M469" i="5"/>
  <c r="L470" i="5"/>
  <c r="M470" i="5"/>
  <c r="N470" i="5"/>
  <c r="L471" i="5"/>
  <c r="M471" i="5"/>
  <c r="N471" i="5"/>
  <c r="L472" i="5"/>
  <c r="N472" i="5" s="1"/>
  <c r="M472" i="5"/>
  <c r="L473" i="5"/>
  <c r="N473" i="5" s="1"/>
  <c r="M473" i="5"/>
  <c r="L474" i="5"/>
  <c r="M474" i="5"/>
  <c r="N474" i="5"/>
  <c r="L475" i="5"/>
  <c r="M475" i="5"/>
  <c r="N475" i="5"/>
  <c r="L476" i="5"/>
  <c r="N476" i="5" s="1"/>
  <c r="M476" i="5"/>
  <c r="L477" i="5"/>
  <c r="N477" i="5" s="1"/>
  <c r="M477" i="5"/>
  <c r="L478" i="5"/>
  <c r="M478" i="5"/>
  <c r="N478" i="5"/>
  <c r="L479" i="5"/>
  <c r="M479" i="5"/>
  <c r="N479" i="5"/>
  <c r="L480" i="5"/>
  <c r="N480" i="5" s="1"/>
  <c r="M480" i="5"/>
  <c r="L481" i="5"/>
  <c r="N481" i="5" s="1"/>
  <c r="M481" i="5"/>
  <c r="L482" i="5"/>
  <c r="M482" i="5"/>
  <c r="N482" i="5"/>
  <c r="N396" i="5"/>
  <c r="M396" i="5"/>
  <c r="L396" i="5"/>
  <c r="L311" i="5"/>
  <c r="N311" i="5" s="1"/>
  <c r="M311" i="5"/>
  <c r="L312" i="5"/>
  <c r="M312" i="5"/>
  <c r="N312" i="5" s="1"/>
  <c r="L313" i="5"/>
  <c r="M313" i="5"/>
  <c r="N313" i="5" s="1"/>
  <c r="L314" i="5"/>
  <c r="N314" i="5" s="1"/>
  <c r="M314" i="5"/>
  <c r="L315" i="5"/>
  <c r="N315" i="5" s="1"/>
  <c r="M315" i="5"/>
  <c r="L316" i="5"/>
  <c r="N316" i="5" s="1"/>
  <c r="M316" i="5"/>
  <c r="L317" i="5"/>
  <c r="N317" i="5" s="1"/>
  <c r="M317" i="5"/>
  <c r="L318" i="5"/>
  <c r="M318" i="5"/>
  <c r="N318" i="5"/>
  <c r="L319" i="5"/>
  <c r="N319" i="5" s="1"/>
  <c r="M319" i="5"/>
  <c r="L320" i="5"/>
  <c r="N320" i="5" s="1"/>
  <c r="M320" i="5"/>
  <c r="L321" i="5"/>
  <c r="M321" i="5"/>
  <c r="N321" i="5" s="1"/>
  <c r="L322" i="5"/>
  <c r="N322" i="5" s="1"/>
  <c r="M322" i="5"/>
  <c r="L323" i="5"/>
  <c r="N323" i="5" s="1"/>
  <c r="M323" i="5"/>
  <c r="L324" i="5"/>
  <c r="N324" i="5" s="1"/>
  <c r="M324" i="5"/>
  <c r="L325" i="5"/>
  <c r="N325" i="5" s="1"/>
  <c r="M325" i="5"/>
  <c r="L326" i="5"/>
  <c r="M326" i="5"/>
  <c r="N326" i="5"/>
  <c r="L327" i="5"/>
  <c r="N327" i="5" s="1"/>
  <c r="M327" i="5"/>
  <c r="L328" i="5"/>
  <c r="N328" i="5" s="1"/>
  <c r="M328" i="5"/>
  <c r="L329" i="5"/>
  <c r="M329" i="5"/>
  <c r="N329" i="5" s="1"/>
  <c r="L330" i="5"/>
  <c r="N330" i="5" s="1"/>
  <c r="M330" i="5"/>
  <c r="L331" i="5"/>
  <c r="N331" i="5" s="1"/>
  <c r="M331" i="5"/>
  <c r="L332" i="5"/>
  <c r="N332" i="5" s="1"/>
  <c r="M332" i="5"/>
  <c r="L333" i="5"/>
  <c r="N333" i="5" s="1"/>
  <c r="M333" i="5"/>
  <c r="L334" i="5"/>
  <c r="M334" i="5"/>
  <c r="N334" i="5"/>
  <c r="L335" i="5"/>
  <c r="M335" i="5"/>
  <c r="N335" i="5" s="1"/>
  <c r="L336" i="5"/>
  <c r="N336" i="5" s="1"/>
  <c r="M336" i="5"/>
  <c r="L337" i="5"/>
  <c r="M337" i="5"/>
  <c r="N337" i="5" s="1"/>
  <c r="L338" i="5"/>
  <c r="N338" i="5" s="1"/>
  <c r="M338" i="5"/>
  <c r="L339" i="5"/>
  <c r="N339" i="5" s="1"/>
  <c r="M339" i="5"/>
  <c r="L340" i="5"/>
  <c r="N340" i="5" s="1"/>
  <c r="M340" i="5"/>
  <c r="L341" i="5"/>
  <c r="N341" i="5" s="1"/>
  <c r="M341" i="5"/>
  <c r="L342" i="5"/>
  <c r="M342" i="5"/>
  <c r="N342" i="5"/>
  <c r="L343" i="5"/>
  <c r="M343" i="5"/>
  <c r="N343" i="5" s="1"/>
  <c r="L344" i="5"/>
  <c r="M344" i="5"/>
  <c r="N344" i="5" s="1"/>
  <c r="L345" i="5"/>
  <c r="M345" i="5"/>
  <c r="N345" i="5" s="1"/>
  <c r="L346" i="5"/>
  <c r="N346" i="5" s="1"/>
  <c r="M346" i="5"/>
  <c r="L347" i="5"/>
  <c r="N347" i="5" s="1"/>
  <c r="M347" i="5"/>
  <c r="L348" i="5"/>
  <c r="N348" i="5" s="1"/>
  <c r="M348" i="5"/>
  <c r="L349" i="5"/>
  <c r="N349" i="5" s="1"/>
  <c r="M349" i="5"/>
  <c r="L350" i="5"/>
  <c r="M350" i="5"/>
  <c r="N350" i="5"/>
  <c r="L351" i="5"/>
  <c r="M351" i="5"/>
  <c r="N351" i="5" s="1"/>
  <c r="L352" i="5"/>
  <c r="M352" i="5"/>
  <c r="N352" i="5" s="1"/>
  <c r="L353" i="5"/>
  <c r="M353" i="5"/>
  <c r="N353" i="5" s="1"/>
  <c r="L354" i="5"/>
  <c r="N354" i="5" s="1"/>
  <c r="M354" i="5"/>
  <c r="L355" i="5"/>
  <c r="N355" i="5" s="1"/>
  <c r="M355" i="5"/>
  <c r="L356" i="5"/>
  <c r="N356" i="5" s="1"/>
  <c r="M356" i="5"/>
  <c r="L357" i="5"/>
  <c r="N357" i="5" s="1"/>
  <c r="M357" i="5"/>
  <c r="L358" i="5"/>
  <c r="M358" i="5"/>
  <c r="N358" i="5"/>
  <c r="L359" i="5"/>
  <c r="M359" i="5"/>
  <c r="N359" i="5" s="1"/>
  <c r="L360" i="5"/>
  <c r="M360" i="5"/>
  <c r="N360" i="5"/>
  <c r="L361" i="5"/>
  <c r="M361" i="5"/>
  <c r="N361" i="5" s="1"/>
  <c r="L362" i="5"/>
  <c r="N362" i="5" s="1"/>
  <c r="M362" i="5"/>
  <c r="L363" i="5"/>
  <c r="N363" i="5" s="1"/>
  <c r="M363" i="5"/>
  <c r="L364" i="5"/>
  <c r="N364" i="5" s="1"/>
  <c r="M364" i="5"/>
  <c r="L365" i="5"/>
  <c r="N365" i="5" s="1"/>
  <c r="M365" i="5"/>
  <c r="L366" i="5"/>
  <c r="M366" i="5"/>
  <c r="N366" i="5"/>
  <c r="L367" i="5"/>
  <c r="M367" i="5"/>
  <c r="N367" i="5" s="1"/>
  <c r="L368" i="5"/>
  <c r="M368" i="5"/>
  <c r="N368" i="5"/>
  <c r="L369" i="5"/>
  <c r="M369" i="5"/>
  <c r="N369" i="5" s="1"/>
  <c r="L370" i="5"/>
  <c r="N370" i="5" s="1"/>
  <c r="M370" i="5"/>
  <c r="L371" i="5"/>
  <c r="M371" i="5"/>
  <c r="N371" i="5" s="1"/>
  <c r="L372" i="5"/>
  <c r="N372" i="5" s="1"/>
  <c r="M372" i="5"/>
  <c r="L373" i="5"/>
  <c r="N373" i="5" s="1"/>
  <c r="M373" i="5"/>
  <c r="L374" i="5"/>
  <c r="M374" i="5"/>
  <c r="N374" i="5"/>
  <c r="L375" i="5"/>
  <c r="M375" i="5"/>
  <c r="N375" i="5" s="1"/>
  <c r="L376" i="5"/>
  <c r="M376" i="5"/>
  <c r="N376" i="5"/>
  <c r="L377" i="5"/>
  <c r="M377" i="5"/>
  <c r="N377" i="5" s="1"/>
  <c r="L378" i="5"/>
  <c r="N378" i="5" s="1"/>
  <c r="M378" i="5"/>
  <c r="L379" i="5"/>
  <c r="N379" i="5" s="1"/>
  <c r="M379" i="5"/>
  <c r="L380" i="5"/>
  <c r="N380" i="5" s="1"/>
  <c r="M380" i="5"/>
  <c r="L381" i="5"/>
  <c r="N381" i="5" s="1"/>
  <c r="M381" i="5"/>
  <c r="L382" i="5"/>
  <c r="M382" i="5"/>
  <c r="N382" i="5"/>
  <c r="L383" i="5"/>
  <c r="M383" i="5"/>
  <c r="N383" i="5" s="1"/>
  <c r="L384" i="5"/>
  <c r="M384" i="5"/>
  <c r="N384" i="5"/>
  <c r="L385" i="5"/>
  <c r="M385" i="5"/>
  <c r="N385" i="5" s="1"/>
  <c r="L386" i="5"/>
  <c r="N386" i="5" s="1"/>
  <c r="M386" i="5"/>
  <c r="L387" i="5"/>
  <c r="N387" i="5" s="1"/>
  <c r="M387" i="5"/>
  <c r="L388" i="5"/>
  <c r="M388" i="5"/>
  <c r="N388" i="5"/>
  <c r="L389" i="5"/>
  <c r="N389" i="5" s="1"/>
  <c r="M389" i="5"/>
  <c r="N310" i="5"/>
  <c r="M310" i="5"/>
  <c r="L310" i="5"/>
  <c r="L287" i="5"/>
  <c r="M287" i="5"/>
  <c r="N287" i="5"/>
  <c r="L288" i="5"/>
  <c r="M288" i="5"/>
  <c r="N288" i="5"/>
  <c r="L289" i="5"/>
  <c r="M289" i="5"/>
  <c r="N289" i="5"/>
  <c r="L290" i="5"/>
  <c r="M290" i="5"/>
  <c r="N290" i="5" s="1"/>
  <c r="L291" i="5"/>
  <c r="M291" i="5"/>
  <c r="N291" i="5"/>
  <c r="L292" i="5"/>
  <c r="M292" i="5"/>
  <c r="N292" i="5" s="1"/>
  <c r="L293" i="5"/>
  <c r="N293" i="5" s="1"/>
  <c r="M293" i="5"/>
  <c r="L294" i="5"/>
  <c r="M294" i="5"/>
  <c r="N294" i="5" s="1"/>
  <c r="L295" i="5"/>
  <c r="M295" i="5"/>
  <c r="N295" i="5" s="1"/>
  <c r="L296" i="5"/>
  <c r="N296" i="5" s="1"/>
  <c r="M296" i="5"/>
  <c r="L297" i="5"/>
  <c r="N297" i="5" s="1"/>
  <c r="M297" i="5"/>
  <c r="L298" i="5"/>
  <c r="M298" i="5"/>
  <c r="N298" i="5"/>
  <c r="L299" i="5"/>
  <c r="N299" i="5" s="1"/>
  <c r="M299" i="5"/>
  <c r="L300" i="5"/>
  <c r="M300" i="5"/>
  <c r="N300" i="5"/>
  <c r="L301" i="5"/>
  <c r="M301" i="5"/>
  <c r="N301" i="5"/>
  <c r="L302" i="5"/>
  <c r="N302" i="5" s="1"/>
  <c r="M302" i="5"/>
  <c r="L303" i="5"/>
  <c r="M303" i="5"/>
  <c r="N303" i="5"/>
  <c r="L304" i="5"/>
  <c r="N304" i="5" s="1"/>
  <c r="M304" i="5"/>
  <c r="L222" i="5"/>
  <c r="N222" i="5" s="1"/>
  <c r="M222" i="5"/>
  <c r="L223" i="5"/>
  <c r="N223" i="5" s="1"/>
  <c r="M223" i="5"/>
  <c r="L224" i="5"/>
  <c r="M224" i="5"/>
  <c r="N224" i="5" s="1"/>
  <c r="L225" i="5"/>
  <c r="M225" i="5"/>
  <c r="N225" i="5"/>
  <c r="L226" i="5"/>
  <c r="N226" i="5" s="1"/>
  <c r="M226" i="5"/>
  <c r="L227" i="5"/>
  <c r="N227" i="5" s="1"/>
  <c r="M227" i="5"/>
  <c r="L228" i="5"/>
  <c r="M228" i="5"/>
  <c r="N228" i="5" s="1"/>
  <c r="L229" i="5"/>
  <c r="M229" i="5"/>
  <c r="N229" i="5"/>
  <c r="L230" i="5"/>
  <c r="N230" i="5" s="1"/>
  <c r="M230" i="5"/>
  <c r="L231" i="5"/>
  <c r="N231" i="5" s="1"/>
  <c r="M231" i="5"/>
  <c r="L232" i="5"/>
  <c r="M232" i="5"/>
  <c r="N232" i="5"/>
  <c r="L233" i="5"/>
  <c r="M233" i="5"/>
  <c r="N233" i="5"/>
  <c r="L234" i="5"/>
  <c r="N234" i="5" s="1"/>
  <c r="M234" i="5"/>
  <c r="L235" i="5"/>
  <c r="N235" i="5" s="1"/>
  <c r="M235" i="5"/>
  <c r="L236" i="5"/>
  <c r="M236" i="5"/>
  <c r="N236" i="5" s="1"/>
  <c r="L237" i="5"/>
  <c r="M237" i="5"/>
  <c r="N237" i="5"/>
  <c r="L238" i="5"/>
  <c r="N238" i="5" s="1"/>
  <c r="M238" i="5"/>
  <c r="L239" i="5"/>
  <c r="N239" i="5" s="1"/>
  <c r="M239" i="5"/>
  <c r="L240" i="5"/>
  <c r="M240" i="5"/>
  <c r="N240" i="5"/>
  <c r="L241" i="5"/>
  <c r="M241" i="5"/>
  <c r="N241" i="5"/>
  <c r="L242" i="5"/>
  <c r="N242" i="5" s="1"/>
  <c r="M242" i="5"/>
  <c r="L243" i="5"/>
  <c r="N243" i="5" s="1"/>
  <c r="M243" i="5"/>
  <c r="L244" i="5"/>
  <c r="M244" i="5"/>
  <c r="N244" i="5" s="1"/>
  <c r="L245" i="5"/>
  <c r="M245" i="5"/>
  <c r="N245" i="5"/>
  <c r="L246" i="5"/>
  <c r="N246" i="5" s="1"/>
  <c r="M246" i="5"/>
  <c r="L247" i="5"/>
  <c r="N247" i="5" s="1"/>
  <c r="M247" i="5"/>
  <c r="L248" i="5"/>
  <c r="M248" i="5"/>
  <c r="N248" i="5"/>
  <c r="L249" i="5"/>
  <c r="M249" i="5"/>
  <c r="N249" i="5"/>
  <c r="L250" i="5"/>
  <c r="N250" i="5" s="1"/>
  <c r="M250" i="5"/>
  <c r="L251" i="5"/>
  <c r="N251" i="5" s="1"/>
  <c r="M251" i="5"/>
  <c r="L252" i="5"/>
  <c r="M252" i="5"/>
  <c r="N252" i="5" s="1"/>
  <c r="L253" i="5"/>
  <c r="M253" i="5"/>
  <c r="N253" i="5"/>
  <c r="L254" i="5"/>
  <c r="N254" i="5" s="1"/>
  <c r="M254" i="5"/>
  <c r="L255" i="5"/>
  <c r="N255" i="5" s="1"/>
  <c r="M255" i="5"/>
  <c r="L256" i="5"/>
  <c r="M256" i="5"/>
  <c r="N256" i="5"/>
  <c r="L257" i="5"/>
  <c r="M257" i="5"/>
  <c r="N257" i="5"/>
  <c r="L258" i="5"/>
  <c r="N258" i="5" s="1"/>
  <c r="M258" i="5"/>
  <c r="L259" i="5"/>
  <c r="N259" i="5" s="1"/>
  <c r="M259" i="5"/>
  <c r="L260" i="5"/>
  <c r="M260" i="5"/>
  <c r="N260" i="5" s="1"/>
  <c r="L261" i="5"/>
  <c r="M261" i="5"/>
  <c r="N261" i="5"/>
  <c r="L262" i="5"/>
  <c r="N262" i="5" s="1"/>
  <c r="M262" i="5"/>
  <c r="L263" i="5"/>
  <c r="N263" i="5" s="1"/>
  <c r="M263" i="5"/>
  <c r="L264" i="5"/>
  <c r="M264" i="5"/>
  <c r="N264" i="5"/>
  <c r="L265" i="5"/>
  <c r="M265" i="5"/>
  <c r="N265" i="5"/>
  <c r="L266" i="5"/>
  <c r="N266" i="5" s="1"/>
  <c r="M266" i="5"/>
  <c r="L267" i="5"/>
  <c r="N267" i="5" s="1"/>
  <c r="M267" i="5"/>
  <c r="L268" i="5"/>
  <c r="M268" i="5"/>
  <c r="N268" i="5" s="1"/>
  <c r="L269" i="5"/>
  <c r="M269" i="5"/>
  <c r="N269" i="5"/>
  <c r="L270" i="5"/>
  <c r="N270" i="5" s="1"/>
  <c r="M270" i="5"/>
  <c r="L271" i="5"/>
  <c r="N271" i="5" s="1"/>
  <c r="M271" i="5"/>
  <c r="L272" i="5"/>
  <c r="M272" i="5"/>
  <c r="N272" i="5"/>
  <c r="L273" i="5"/>
  <c r="M273" i="5"/>
  <c r="N273" i="5"/>
  <c r="L274" i="5"/>
  <c r="N274" i="5" s="1"/>
  <c r="M274" i="5"/>
  <c r="L275" i="5"/>
  <c r="N275" i="5" s="1"/>
  <c r="M275" i="5"/>
  <c r="L276" i="5"/>
  <c r="M276" i="5"/>
  <c r="N276" i="5" s="1"/>
  <c r="L277" i="5"/>
  <c r="M277" i="5"/>
  <c r="N277" i="5"/>
  <c r="L278" i="5"/>
  <c r="N278" i="5" s="1"/>
  <c r="M278" i="5"/>
  <c r="L279" i="5"/>
  <c r="N279" i="5" s="1"/>
  <c r="M279" i="5"/>
  <c r="L280" i="5"/>
  <c r="M280" i="5"/>
  <c r="N280" i="5"/>
  <c r="L281" i="5"/>
  <c r="M281" i="5"/>
  <c r="N281" i="5"/>
  <c r="L282" i="5"/>
  <c r="N282" i="5" s="1"/>
  <c r="M282" i="5"/>
  <c r="L283" i="5"/>
  <c r="N283" i="5" s="1"/>
  <c r="M283" i="5"/>
  <c r="L284" i="5"/>
  <c r="M284" i="5"/>
  <c r="N284" i="5" s="1"/>
  <c r="L285" i="5"/>
  <c r="M285" i="5"/>
  <c r="N285" i="5"/>
  <c r="L286" i="5"/>
  <c r="N286" i="5" s="1"/>
  <c r="M286" i="5"/>
  <c r="N221" i="5"/>
  <c r="M221" i="5"/>
  <c r="L221" i="5"/>
  <c r="L148" i="5"/>
  <c r="M148" i="5"/>
  <c r="N148" i="5"/>
  <c r="L149" i="5"/>
  <c r="M149" i="5"/>
  <c r="N149" i="5"/>
  <c r="L150" i="5"/>
  <c r="N150" i="5" s="1"/>
  <c r="M150" i="5"/>
  <c r="L151" i="5"/>
  <c r="M151" i="5"/>
  <c r="N151" i="5" s="1"/>
  <c r="L152" i="5"/>
  <c r="M152" i="5"/>
  <c r="N152" i="5"/>
  <c r="L153" i="5"/>
  <c r="N153" i="5" s="1"/>
  <c r="M153" i="5"/>
  <c r="L154" i="5"/>
  <c r="N154" i="5" s="1"/>
  <c r="M154" i="5"/>
  <c r="L155" i="5"/>
  <c r="M155" i="5"/>
  <c r="N155" i="5"/>
  <c r="L156" i="5"/>
  <c r="M156" i="5"/>
  <c r="N156" i="5"/>
  <c r="L157" i="5"/>
  <c r="N157" i="5" s="1"/>
  <c r="M157" i="5"/>
  <c r="L158" i="5"/>
  <c r="N158" i="5" s="1"/>
  <c r="M158" i="5"/>
  <c r="L159" i="5"/>
  <c r="N159" i="5" s="1"/>
  <c r="M159" i="5"/>
  <c r="L160" i="5"/>
  <c r="M160" i="5"/>
  <c r="N160" i="5"/>
  <c r="L161" i="5"/>
  <c r="N161" i="5" s="1"/>
  <c r="M161" i="5"/>
  <c r="L162" i="5"/>
  <c r="N162" i="5" s="1"/>
  <c r="M162" i="5"/>
  <c r="L163" i="5"/>
  <c r="M163" i="5"/>
  <c r="N163" i="5"/>
  <c r="L164" i="5"/>
  <c r="M164" i="5"/>
  <c r="N164" i="5"/>
  <c r="L165" i="5"/>
  <c r="M165" i="5"/>
  <c r="N165" i="5"/>
  <c r="L166" i="5"/>
  <c r="N166" i="5" s="1"/>
  <c r="M166" i="5"/>
  <c r="L167" i="5"/>
  <c r="N167" i="5" s="1"/>
  <c r="M167" i="5"/>
  <c r="L168" i="5"/>
  <c r="M168" i="5"/>
  <c r="N168" i="5"/>
  <c r="L169" i="5"/>
  <c r="N169" i="5" s="1"/>
  <c r="M169" i="5"/>
  <c r="L170" i="5"/>
  <c r="N170" i="5" s="1"/>
  <c r="M170" i="5"/>
  <c r="L171" i="5"/>
  <c r="M171" i="5"/>
  <c r="N171" i="5"/>
  <c r="L172" i="5"/>
  <c r="M172" i="5"/>
  <c r="N172" i="5"/>
  <c r="L173" i="5"/>
  <c r="M173" i="5"/>
  <c r="N173" i="5"/>
  <c r="L174" i="5"/>
  <c r="N174" i="5" s="1"/>
  <c r="M174" i="5"/>
  <c r="L175" i="5"/>
  <c r="N175" i="5" s="1"/>
  <c r="M175" i="5"/>
  <c r="L176" i="5"/>
  <c r="M176" i="5"/>
  <c r="N176" i="5"/>
  <c r="L177" i="5"/>
  <c r="N177" i="5" s="1"/>
  <c r="M177" i="5"/>
  <c r="L178" i="5"/>
  <c r="N178" i="5" s="1"/>
  <c r="M178" i="5"/>
  <c r="L179" i="5"/>
  <c r="M179" i="5"/>
  <c r="N179" i="5"/>
  <c r="L180" i="5"/>
  <c r="M180" i="5"/>
  <c r="N180" i="5"/>
  <c r="L181" i="5"/>
  <c r="M181" i="5"/>
  <c r="N181" i="5"/>
  <c r="L182" i="5"/>
  <c r="N182" i="5" s="1"/>
  <c r="M182" i="5"/>
  <c r="L183" i="5"/>
  <c r="N183" i="5" s="1"/>
  <c r="M183" i="5"/>
  <c r="L184" i="5"/>
  <c r="M184" i="5"/>
  <c r="N184" i="5"/>
  <c r="L185" i="5"/>
  <c r="N185" i="5" s="1"/>
  <c r="M185" i="5"/>
  <c r="L186" i="5"/>
  <c r="N186" i="5" s="1"/>
  <c r="M186" i="5"/>
  <c r="L187" i="5"/>
  <c r="M187" i="5"/>
  <c r="N187" i="5"/>
  <c r="L188" i="5"/>
  <c r="M188" i="5"/>
  <c r="N188" i="5"/>
  <c r="L189" i="5"/>
  <c r="M189" i="5"/>
  <c r="N189" i="5"/>
  <c r="L190" i="5"/>
  <c r="N190" i="5" s="1"/>
  <c r="M190" i="5"/>
  <c r="L191" i="5"/>
  <c r="M191" i="5"/>
  <c r="N191" i="5" s="1"/>
  <c r="L192" i="5"/>
  <c r="M192" i="5"/>
  <c r="N192" i="5"/>
  <c r="L193" i="5"/>
  <c r="N193" i="5" s="1"/>
  <c r="M193" i="5"/>
  <c r="L194" i="5"/>
  <c r="N194" i="5" s="1"/>
  <c r="M194" i="5"/>
  <c r="L195" i="5"/>
  <c r="M195" i="5"/>
  <c r="N195" i="5"/>
  <c r="L196" i="5"/>
  <c r="M196" i="5"/>
  <c r="N196" i="5"/>
  <c r="L197" i="5"/>
  <c r="N197" i="5" s="1"/>
  <c r="M197" i="5"/>
  <c r="L198" i="5"/>
  <c r="N198" i="5" s="1"/>
  <c r="M198" i="5"/>
  <c r="L199" i="5"/>
  <c r="N199" i="5" s="1"/>
  <c r="M199" i="5"/>
  <c r="L200" i="5"/>
  <c r="M200" i="5"/>
  <c r="N200" i="5"/>
  <c r="L201" i="5"/>
  <c r="N201" i="5" s="1"/>
  <c r="M201" i="5"/>
  <c r="L202" i="5"/>
  <c r="N202" i="5" s="1"/>
  <c r="M202" i="5"/>
  <c r="L203" i="5"/>
  <c r="M203" i="5"/>
  <c r="N203" i="5"/>
  <c r="L204" i="5"/>
  <c r="M204" i="5"/>
  <c r="N204" i="5"/>
  <c r="L205" i="5"/>
  <c r="N205" i="5" s="1"/>
  <c r="M205" i="5"/>
  <c r="L206" i="5"/>
  <c r="N206" i="5" s="1"/>
  <c r="M206" i="5"/>
  <c r="L207" i="5"/>
  <c r="N207" i="5" s="1"/>
  <c r="M207" i="5"/>
  <c r="L208" i="5"/>
  <c r="M208" i="5"/>
  <c r="N208" i="5"/>
  <c r="L209" i="5"/>
  <c r="N209" i="5" s="1"/>
  <c r="M209" i="5"/>
  <c r="L210" i="5"/>
  <c r="N210" i="5" s="1"/>
  <c r="M210" i="5"/>
  <c r="L211" i="5"/>
  <c r="M211" i="5"/>
  <c r="N211" i="5"/>
  <c r="L212" i="5"/>
  <c r="M212" i="5"/>
  <c r="N212" i="5"/>
  <c r="L213" i="5"/>
  <c r="N213" i="5" s="1"/>
  <c r="M213" i="5"/>
  <c r="L214" i="5"/>
  <c r="N214" i="5" s="1"/>
  <c r="M214" i="5"/>
  <c r="L215" i="5"/>
  <c r="N215" i="5" s="1"/>
  <c r="M215" i="5"/>
  <c r="L216" i="5"/>
  <c r="M216" i="5"/>
  <c r="N216" i="5"/>
  <c r="N147" i="5"/>
  <c r="M147" i="5"/>
  <c r="L147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L41" i="5"/>
  <c r="M41" i="5"/>
  <c r="L42" i="5"/>
  <c r="M42" i="5"/>
  <c r="L43" i="5"/>
  <c r="M43" i="5"/>
  <c r="L44" i="5"/>
  <c r="M44" i="5"/>
  <c r="L45" i="5"/>
  <c r="M45" i="5"/>
  <c r="L46" i="5"/>
  <c r="M46" i="5"/>
  <c r="L47" i="5"/>
  <c r="M47" i="5"/>
  <c r="L48" i="5"/>
  <c r="M48" i="5"/>
  <c r="L49" i="5"/>
  <c r="M49" i="5"/>
  <c r="L50" i="5"/>
  <c r="M50" i="5"/>
  <c r="L51" i="5"/>
  <c r="M51" i="5"/>
  <c r="L52" i="5"/>
  <c r="M52" i="5"/>
  <c r="L53" i="5"/>
  <c r="M53" i="5"/>
  <c r="L54" i="5"/>
  <c r="M54" i="5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L63" i="5"/>
  <c r="M63" i="5"/>
  <c r="L64" i="5"/>
  <c r="M64" i="5"/>
  <c r="L65" i="5"/>
  <c r="M65" i="5"/>
  <c r="L66" i="5"/>
  <c r="M66" i="5"/>
  <c r="L67" i="5"/>
  <c r="M67" i="5"/>
  <c r="L68" i="5"/>
  <c r="M68" i="5"/>
  <c r="L69" i="5"/>
  <c r="M69" i="5"/>
  <c r="L70" i="5"/>
  <c r="M70" i="5"/>
  <c r="L71" i="5"/>
  <c r="M71" i="5"/>
  <c r="L72" i="5"/>
  <c r="M72" i="5"/>
  <c r="L73" i="5"/>
  <c r="M73" i="5"/>
  <c r="L74" i="5"/>
  <c r="M74" i="5"/>
  <c r="L75" i="5"/>
  <c r="M75" i="5"/>
  <c r="L76" i="5"/>
  <c r="M76" i="5"/>
  <c r="L77" i="5"/>
  <c r="M77" i="5"/>
  <c r="L78" i="5"/>
  <c r="M78" i="5"/>
  <c r="L79" i="5"/>
  <c r="M79" i="5"/>
  <c r="L80" i="5"/>
  <c r="M80" i="5"/>
  <c r="L81" i="5"/>
  <c r="M81" i="5"/>
  <c r="L82" i="5"/>
  <c r="M82" i="5"/>
  <c r="L83" i="5"/>
  <c r="M83" i="5"/>
  <c r="L84" i="5"/>
  <c r="M84" i="5"/>
  <c r="L85" i="5"/>
  <c r="M85" i="5"/>
  <c r="L86" i="5"/>
  <c r="M86" i="5"/>
  <c r="L87" i="5"/>
  <c r="M87" i="5"/>
  <c r="L88" i="5"/>
  <c r="M88" i="5"/>
  <c r="L89" i="5"/>
  <c r="M89" i="5"/>
  <c r="L90" i="5"/>
  <c r="M90" i="5"/>
  <c r="L91" i="5"/>
  <c r="M91" i="5"/>
  <c r="L92" i="5"/>
  <c r="M92" i="5"/>
  <c r="L93" i="5"/>
  <c r="M93" i="5"/>
  <c r="L94" i="5"/>
  <c r="M94" i="5"/>
  <c r="L95" i="5"/>
  <c r="M95" i="5"/>
  <c r="L96" i="5"/>
  <c r="M96" i="5"/>
  <c r="L97" i="5"/>
  <c r="M97" i="5"/>
  <c r="L98" i="5"/>
  <c r="M98" i="5"/>
  <c r="L99" i="5"/>
  <c r="M99" i="5"/>
  <c r="L100" i="5"/>
  <c r="M100" i="5"/>
  <c r="L101" i="5"/>
  <c r="M101" i="5"/>
  <c r="L102" i="5"/>
  <c r="M102" i="5"/>
  <c r="L103" i="5"/>
  <c r="M103" i="5"/>
  <c r="L104" i="5"/>
  <c r="M104" i="5"/>
  <c r="L105" i="5"/>
  <c r="M105" i="5"/>
  <c r="L106" i="5"/>
  <c r="M106" i="5"/>
  <c r="L107" i="5"/>
  <c r="M107" i="5"/>
  <c r="L108" i="5"/>
  <c r="M108" i="5"/>
  <c r="L109" i="5"/>
  <c r="M109" i="5"/>
  <c r="L110" i="5"/>
  <c r="M110" i="5"/>
  <c r="L111" i="5"/>
  <c r="M111" i="5"/>
  <c r="L112" i="5"/>
  <c r="M112" i="5"/>
  <c r="L113" i="5"/>
  <c r="M113" i="5"/>
  <c r="L114" i="5"/>
  <c r="M114" i="5"/>
  <c r="L115" i="5"/>
  <c r="M115" i="5"/>
  <c r="L116" i="5"/>
  <c r="M116" i="5"/>
  <c r="L117" i="5"/>
  <c r="M117" i="5"/>
  <c r="L118" i="5"/>
  <c r="M118" i="5"/>
  <c r="L119" i="5"/>
  <c r="M119" i="5"/>
  <c r="L120" i="5"/>
  <c r="M120" i="5"/>
  <c r="L121" i="5"/>
  <c r="M121" i="5"/>
  <c r="L122" i="5"/>
  <c r="M122" i="5"/>
  <c r="L123" i="5"/>
  <c r="M123" i="5"/>
  <c r="L124" i="5"/>
  <c r="M124" i="5"/>
  <c r="L125" i="5"/>
  <c r="M125" i="5"/>
  <c r="L126" i="5"/>
  <c r="M126" i="5"/>
  <c r="L127" i="5"/>
  <c r="M127" i="5"/>
  <c r="L128" i="5"/>
  <c r="M128" i="5"/>
  <c r="L129" i="5"/>
  <c r="M129" i="5"/>
  <c r="L130" i="5"/>
  <c r="M130" i="5"/>
  <c r="L131" i="5"/>
  <c r="M131" i="5"/>
  <c r="L132" i="5"/>
  <c r="M132" i="5"/>
  <c r="L133" i="5"/>
  <c r="M133" i="5"/>
  <c r="L134" i="5"/>
  <c r="M134" i="5"/>
  <c r="L135" i="5"/>
  <c r="M135" i="5"/>
  <c r="L136" i="5"/>
  <c r="M136" i="5"/>
  <c r="L137" i="5"/>
  <c r="M137" i="5"/>
  <c r="L138" i="5"/>
  <c r="M138" i="5"/>
  <c r="L139" i="5"/>
  <c r="M139" i="5"/>
  <c r="L140" i="5"/>
  <c r="M140" i="5"/>
  <c r="L141" i="5"/>
  <c r="M141" i="5"/>
  <c r="M14" i="5"/>
  <c r="L14" i="5"/>
  <c r="K42" i="4"/>
  <c r="L42" i="4"/>
  <c r="M42" i="4"/>
  <c r="M39" i="4"/>
  <c r="K39" i="4"/>
  <c r="L39" i="4"/>
  <c r="K35" i="4"/>
  <c r="L35" i="4"/>
  <c r="M35" i="4"/>
  <c r="M32" i="4"/>
  <c r="L32" i="4"/>
  <c r="K32" i="4"/>
  <c r="K19" i="4"/>
  <c r="L19" i="4"/>
  <c r="M19" i="4"/>
  <c r="K23" i="4"/>
  <c r="M23" i="4" s="1"/>
  <c r="L23" i="4"/>
  <c r="K24" i="4"/>
  <c r="L24" i="4"/>
  <c r="M24" i="4"/>
  <c r="K26" i="4"/>
  <c r="L26" i="4"/>
  <c r="M26" i="4"/>
  <c r="M16" i="4"/>
  <c r="L16" i="4"/>
  <c r="K16" i="4"/>
  <c r="K18" i="2"/>
  <c r="L18" i="2"/>
  <c r="M18" i="2"/>
  <c r="M16" i="2"/>
  <c r="L16" i="2"/>
  <c r="K16" i="2"/>
  <c r="E15" i="1"/>
  <c r="E16" i="1"/>
  <c r="E17" i="1"/>
  <c r="E18" i="1"/>
  <c r="E19" i="1"/>
  <c r="E20" i="1"/>
  <c r="E21" i="1"/>
  <c r="E14" i="1"/>
  <c r="D19" i="1"/>
  <c r="K390" i="5"/>
  <c r="K304" i="5"/>
  <c r="K311" i="5"/>
  <c r="K483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682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688" i="5"/>
  <c r="E25" i="1" l="1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872" i="5"/>
  <c r="K1577" i="5"/>
  <c r="K1581" i="5"/>
  <c r="K1585" i="5"/>
  <c r="K1589" i="5"/>
  <c r="K1573" i="5"/>
  <c r="K1497" i="5"/>
  <c r="K1319" i="5"/>
  <c r="K1311" i="5"/>
  <c r="K1302" i="5"/>
  <c r="K1272" i="5"/>
  <c r="K1352" i="5"/>
  <c r="K1356" i="5"/>
  <c r="K1360" i="5"/>
  <c r="K1364" i="5"/>
  <c r="K1348" i="5"/>
  <c r="K1414" i="5"/>
  <c r="K1412" i="5"/>
  <c r="K1445" i="5"/>
  <c r="K1446" i="5"/>
  <c r="K1649" i="5" l="1"/>
  <c r="K1487" i="5"/>
  <c r="H1650" i="5"/>
  <c r="J1202" i="5"/>
  <c r="K1202" i="5" s="1"/>
  <c r="J1056" i="5"/>
  <c r="K1056" i="5" s="1"/>
  <c r="J1057" i="5"/>
  <c r="K1057" i="5" s="1"/>
  <c r="J1058" i="5"/>
  <c r="K1058" i="5" s="1"/>
  <c r="J1059" i="5"/>
  <c r="K1059" i="5" s="1"/>
  <c r="J1060" i="5"/>
  <c r="K1060" i="5" s="1"/>
  <c r="J1061" i="5"/>
  <c r="K1061" i="5" s="1"/>
  <c r="J1062" i="5"/>
  <c r="K1062" i="5" s="1"/>
  <c r="J1063" i="5"/>
  <c r="K1063" i="5" s="1"/>
  <c r="J1064" i="5"/>
  <c r="K1064" i="5" s="1"/>
  <c r="J1065" i="5"/>
  <c r="K1065" i="5" s="1"/>
  <c r="J1066" i="5"/>
  <c r="K1066" i="5" s="1"/>
  <c r="J1067" i="5"/>
  <c r="K1067" i="5" s="1"/>
  <c r="J1068" i="5"/>
  <c r="K1068" i="5" s="1"/>
  <c r="J1069" i="5"/>
  <c r="K1069" i="5" s="1"/>
  <c r="J1070" i="5"/>
  <c r="K1070" i="5" s="1"/>
  <c r="J1071" i="5"/>
  <c r="K1071" i="5" s="1"/>
  <c r="J1072" i="5"/>
  <c r="K1072" i="5" s="1"/>
  <c r="J1073" i="5"/>
  <c r="K1073" i="5" s="1"/>
  <c r="J1074" i="5"/>
  <c r="K1074" i="5" s="1"/>
  <c r="J1075" i="5"/>
  <c r="K1075" i="5" s="1"/>
  <c r="J1076" i="5"/>
  <c r="K1076" i="5" s="1"/>
  <c r="J1077" i="5"/>
  <c r="K1077" i="5" s="1"/>
  <c r="J1078" i="5"/>
  <c r="K1078" i="5" s="1"/>
  <c r="J1079" i="5"/>
  <c r="K1079" i="5" s="1"/>
  <c r="J1080" i="5"/>
  <c r="K1080" i="5" s="1"/>
  <c r="J1081" i="5"/>
  <c r="K1081" i="5" s="1"/>
  <c r="J1082" i="5"/>
  <c r="K1082" i="5" s="1"/>
  <c r="J1083" i="5"/>
  <c r="K1083" i="5" s="1"/>
  <c r="J1084" i="5"/>
  <c r="K1084" i="5" s="1"/>
  <c r="J1085" i="5"/>
  <c r="K1085" i="5" s="1"/>
  <c r="J1086" i="5"/>
  <c r="K1086" i="5" s="1"/>
  <c r="J1087" i="5"/>
  <c r="K1087" i="5" s="1"/>
  <c r="J1088" i="5"/>
  <c r="K1088" i="5" s="1"/>
  <c r="J1089" i="5"/>
  <c r="K1089" i="5" s="1"/>
  <c r="J1090" i="5"/>
  <c r="K1090" i="5" s="1"/>
  <c r="J1091" i="5"/>
  <c r="K1091" i="5" s="1"/>
  <c r="J1092" i="5"/>
  <c r="K1092" i="5" s="1"/>
  <c r="J1093" i="5"/>
  <c r="K1093" i="5" s="1"/>
  <c r="J1094" i="5"/>
  <c r="K1094" i="5" s="1"/>
  <c r="J1095" i="5"/>
  <c r="K1095" i="5" s="1"/>
  <c r="J1096" i="5"/>
  <c r="K1096" i="5" s="1"/>
  <c r="J1097" i="5"/>
  <c r="J1098" i="5"/>
  <c r="K1098" i="5" s="1"/>
  <c r="J1099" i="5"/>
  <c r="K1099" i="5" s="1"/>
  <c r="J1100" i="5"/>
  <c r="K1100" i="5" s="1"/>
  <c r="J1101" i="5"/>
  <c r="K1101" i="5" s="1"/>
  <c r="J1102" i="5"/>
  <c r="K1102" i="5" s="1"/>
  <c r="J1103" i="5"/>
  <c r="K1103" i="5" s="1"/>
  <c r="J1104" i="5"/>
  <c r="K1104" i="5" s="1"/>
  <c r="J1105" i="5"/>
  <c r="K1105" i="5" s="1"/>
  <c r="J1106" i="5"/>
  <c r="J1107" i="5"/>
  <c r="K1107" i="5" s="1"/>
  <c r="J1108" i="5"/>
  <c r="K1108" i="5" s="1"/>
  <c r="J1109" i="5"/>
  <c r="K1109" i="5" s="1"/>
  <c r="J1110" i="5"/>
  <c r="K1110" i="5" s="1"/>
  <c r="J1111" i="5"/>
  <c r="K1111" i="5" s="1"/>
  <c r="J1112" i="5"/>
  <c r="K1112" i="5" s="1"/>
  <c r="J1113" i="5"/>
  <c r="K1113" i="5" s="1"/>
  <c r="J1114" i="5"/>
  <c r="J1115" i="5"/>
  <c r="K1115" i="5" s="1"/>
  <c r="J1116" i="5"/>
  <c r="K1116" i="5" s="1"/>
  <c r="J1117" i="5"/>
  <c r="K1117" i="5" s="1"/>
  <c r="J1118" i="5"/>
  <c r="K1118" i="5" s="1"/>
  <c r="J1119" i="5"/>
  <c r="K1119" i="5" s="1"/>
  <c r="J1120" i="5"/>
  <c r="K1120" i="5" s="1"/>
  <c r="J1121" i="5"/>
  <c r="K1121" i="5" s="1"/>
  <c r="J1122" i="5"/>
  <c r="K1122" i="5" s="1"/>
  <c r="J1123" i="5"/>
  <c r="K1123" i="5" s="1"/>
  <c r="J1124" i="5"/>
  <c r="K1124" i="5" s="1"/>
  <c r="J1125" i="5"/>
  <c r="K1125" i="5" s="1"/>
  <c r="J1126" i="5"/>
  <c r="K1126" i="5" s="1"/>
  <c r="J1127" i="5"/>
  <c r="K1127" i="5" s="1"/>
  <c r="J1128" i="5"/>
  <c r="K1128" i="5" s="1"/>
  <c r="J1129" i="5"/>
  <c r="K1129" i="5" s="1"/>
  <c r="J1130" i="5"/>
  <c r="K1130" i="5" s="1"/>
  <c r="J1131" i="5"/>
  <c r="K1131" i="5" s="1"/>
  <c r="J1132" i="5"/>
  <c r="K1132" i="5" s="1"/>
  <c r="J1133" i="5"/>
  <c r="K1133" i="5" s="1"/>
  <c r="J1134" i="5"/>
  <c r="K1134" i="5" s="1"/>
  <c r="J1135" i="5"/>
  <c r="K1135" i="5" s="1"/>
  <c r="J1136" i="5"/>
  <c r="K1136" i="5" s="1"/>
  <c r="J1137" i="5"/>
  <c r="K1137" i="5" s="1"/>
  <c r="J1138" i="5"/>
  <c r="K1138" i="5" s="1"/>
  <c r="J1139" i="5"/>
  <c r="K1139" i="5" s="1"/>
  <c r="J1140" i="5"/>
  <c r="K1140" i="5" s="1"/>
  <c r="J1141" i="5"/>
  <c r="K1141" i="5" s="1"/>
  <c r="J1142" i="5"/>
  <c r="K1142" i="5" s="1"/>
  <c r="J1143" i="5"/>
  <c r="K1143" i="5" s="1"/>
  <c r="J1144" i="5"/>
  <c r="K1144" i="5" s="1"/>
  <c r="J1145" i="5"/>
  <c r="K1145" i="5" s="1"/>
  <c r="J1146" i="5"/>
  <c r="K1146" i="5" s="1"/>
  <c r="J1147" i="5"/>
  <c r="K1147" i="5" s="1"/>
  <c r="J1148" i="5"/>
  <c r="K1148" i="5" s="1"/>
  <c r="J1149" i="5"/>
  <c r="K1149" i="5" s="1"/>
  <c r="J1150" i="5"/>
  <c r="K1150" i="5" s="1"/>
  <c r="J1152" i="5"/>
  <c r="J1156" i="5"/>
  <c r="J1160" i="5"/>
  <c r="J1164" i="5"/>
  <c r="J1168" i="5"/>
  <c r="J1172" i="5"/>
  <c r="K1172" i="5" s="1"/>
  <c r="J1174" i="5"/>
  <c r="K1174" i="5" s="1"/>
  <c r="J1178" i="5"/>
  <c r="K1178" i="5" s="1"/>
  <c r="J1180" i="5"/>
  <c r="K1180" i="5" s="1"/>
  <c r="J1182" i="5"/>
  <c r="K1182" i="5" s="1"/>
  <c r="J1184" i="5"/>
  <c r="K1184" i="5" s="1"/>
  <c r="J1186" i="5"/>
  <c r="K1186" i="5" s="1"/>
  <c r="J1189" i="5"/>
  <c r="K1189" i="5" s="1"/>
  <c r="J1191" i="5"/>
  <c r="K1191" i="5" s="1"/>
  <c r="J1194" i="5"/>
  <c r="K1194" i="5" s="1"/>
  <c r="J1197" i="5"/>
  <c r="K1197" i="5" s="1"/>
  <c r="J1199" i="5"/>
  <c r="K1199" i="5" s="1"/>
  <c r="J1200" i="5"/>
  <c r="K1200" i="5" s="1"/>
  <c r="J1204" i="5"/>
  <c r="K1204" i="5" s="1"/>
  <c r="J1210" i="5"/>
  <c r="K1210" i="5" s="1"/>
  <c r="J1211" i="5"/>
  <c r="K1211" i="5" s="1"/>
  <c r="J1213" i="5"/>
  <c r="K1213" i="5" s="1"/>
  <c r="J1214" i="5"/>
  <c r="K1214" i="5" s="1"/>
  <c r="J1216" i="5"/>
  <c r="K1216" i="5" s="1"/>
  <c r="J1217" i="5"/>
  <c r="K1217" i="5" s="1"/>
  <c r="J1219" i="5"/>
  <c r="K1219" i="5" s="1"/>
  <c r="J1222" i="5"/>
  <c r="J1224" i="5"/>
  <c r="J1227" i="5"/>
  <c r="J1228" i="5"/>
  <c r="J1234" i="5"/>
  <c r="K1234" i="5" s="1"/>
  <c r="J1244" i="5"/>
  <c r="K1244" i="5" s="1"/>
  <c r="J1055" i="5"/>
  <c r="K1055" i="5" s="1"/>
  <c r="J869" i="5"/>
  <c r="K869" i="5" s="1"/>
  <c r="J870" i="5"/>
  <c r="K870" i="5" s="1"/>
  <c r="J871" i="5"/>
  <c r="K871" i="5" s="1"/>
  <c r="J872" i="5"/>
  <c r="J873" i="5"/>
  <c r="J874" i="5"/>
  <c r="J875" i="5"/>
  <c r="J876" i="5"/>
  <c r="J877" i="5"/>
  <c r="J878" i="5"/>
  <c r="J879" i="5"/>
  <c r="J880" i="5"/>
  <c r="J881" i="5"/>
  <c r="J882" i="5"/>
  <c r="J883" i="5"/>
  <c r="J884" i="5"/>
  <c r="J885" i="5"/>
  <c r="J886" i="5"/>
  <c r="J887" i="5"/>
  <c r="J888" i="5"/>
  <c r="J889" i="5"/>
  <c r="J890" i="5"/>
  <c r="J891" i="5"/>
  <c r="J892" i="5"/>
  <c r="J893" i="5"/>
  <c r="J894" i="5"/>
  <c r="J895" i="5"/>
  <c r="J896" i="5"/>
  <c r="J897" i="5"/>
  <c r="J898" i="5"/>
  <c r="J899" i="5"/>
  <c r="J900" i="5"/>
  <c r="J901" i="5"/>
  <c r="J902" i="5"/>
  <c r="J903" i="5"/>
  <c r="J904" i="5"/>
  <c r="J905" i="5"/>
  <c r="J906" i="5"/>
  <c r="J907" i="5"/>
  <c r="J908" i="5"/>
  <c r="J909" i="5"/>
  <c r="J910" i="5"/>
  <c r="J911" i="5"/>
  <c r="J912" i="5"/>
  <c r="J913" i="5"/>
  <c r="J914" i="5"/>
  <c r="J915" i="5"/>
  <c r="J916" i="5"/>
  <c r="J917" i="5"/>
  <c r="J918" i="5"/>
  <c r="J919" i="5"/>
  <c r="J920" i="5"/>
  <c r="J921" i="5"/>
  <c r="J922" i="5"/>
  <c r="J923" i="5"/>
  <c r="J924" i="5"/>
  <c r="J925" i="5"/>
  <c r="J926" i="5"/>
  <c r="J927" i="5"/>
  <c r="J928" i="5"/>
  <c r="J929" i="5"/>
  <c r="J930" i="5"/>
  <c r="J931" i="5"/>
  <c r="J932" i="5"/>
  <c r="J933" i="5"/>
  <c r="J936" i="5"/>
  <c r="J940" i="5"/>
  <c r="J943" i="5"/>
  <c r="J947" i="5"/>
  <c r="J951" i="5"/>
  <c r="J955" i="5"/>
  <c r="J959" i="5"/>
  <c r="J964" i="5"/>
  <c r="J966" i="5"/>
  <c r="J968" i="5"/>
  <c r="J970" i="5"/>
  <c r="J972" i="5"/>
  <c r="J975" i="5"/>
  <c r="J977" i="5"/>
  <c r="J980" i="5"/>
  <c r="J983" i="5"/>
  <c r="J985" i="5"/>
  <c r="J986" i="5"/>
  <c r="J988" i="5"/>
  <c r="J990" i="5"/>
  <c r="J996" i="5"/>
  <c r="J997" i="5"/>
  <c r="J999" i="5"/>
  <c r="J1000" i="5"/>
  <c r="J1002" i="5"/>
  <c r="J1003" i="5"/>
  <c r="J1005" i="5"/>
  <c r="J1008" i="5"/>
  <c r="J1010" i="5"/>
  <c r="J1013" i="5"/>
  <c r="J1014" i="5"/>
  <c r="J1020" i="5"/>
  <c r="J1030" i="5"/>
  <c r="J868" i="5"/>
  <c r="K868" i="5" s="1"/>
  <c r="J780" i="5"/>
  <c r="K780" i="5" s="1"/>
  <c r="J781" i="5"/>
  <c r="K781" i="5" s="1"/>
  <c r="J782" i="5"/>
  <c r="K782" i="5" s="1"/>
  <c r="J783" i="5"/>
  <c r="K783" i="5" s="1"/>
  <c r="J784" i="5"/>
  <c r="K784" i="5" s="1"/>
  <c r="J785" i="5"/>
  <c r="K785" i="5" s="1"/>
  <c r="J786" i="5"/>
  <c r="K786" i="5" s="1"/>
  <c r="J787" i="5"/>
  <c r="K787" i="5" s="1"/>
  <c r="J788" i="5"/>
  <c r="K788" i="5" s="1"/>
  <c r="J789" i="5"/>
  <c r="K789" i="5" s="1"/>
  <c r="J790" i="5"/>
  <c r="K790" i="5" s="1"/>
  <c r="J791" i="5"/>
  <c r="K791" i="5" s="1"/>
  <c r="J792" i="5"/>
  <c r="K792" i="5" s="1"/>
  <c r="J793" i="5"/>
  <c r="K793" i="5" s="1"/>
  <c r="J794" i="5"/>
  <c r="K794" i="5" s="1"/>
  <c r="J795" i="5"/>
  <c r="K795" i="5" s="1"/>
  <c r="J796" i="5"/>
  <c r="K796" i="5" s="1"/>
  <c r="J797" i="5"/>
  <c r="K797" i="5" s="1"/>
  <c r="J798" i="5"/>
  <c r="K798" i="5" s="1"/>
  <c r="J799" i="5"/>
  <c r="K799" i="5" s="1"/>
  <c r="J800" i="5"/>
  <c r="K800" i="5" s="1"/>
  <c r="J801" i="5"/>
  <c r="K801" i="5" s="1"/>
  <c r="J802" i="5"/>
  <c r="K802" i="5" s="1"/>
  <c r="J803" i="5"/>
  <c r="K803" i="5" s="1"/>
  <c r="J804" i="5"/>
  <c r="K804" i="5" s="1"/>
  <c r="J805" i="5"/>
  <c r="K805" i="5" s="1"/>
  <c r="J806" i="5"/>
  <c r="K806" i="5" s="1"/>
  <c r="J807" i="5"/>
  <c r="K807" i="5" s="1"/>
  <c r="J808" i="5"/>
  <c r="K808" i="5" s="1"/>
  <c r="J809" i="5"/>
  <c r="K809" i="5" s="1"/>
  <c r="J810" i="5"/>
  <c r="K810" i="5" s="1"/>
  <c r="J811" i="5"/>
  <c r="K811" i="5" s="1"/>
  <c r="J812" i="5"/>
  <c r="K812" i="5" s="1"/>
  <c r="J813" i="5"/>
  <c r="K813" i="5" s="1"/>
  <c r="J814" i="5"/>
  <c r="K814" i="5" s="1"/>
  <c r="J815" i="5"/>
  <c r="K815" i="5" s="1"/>
  <c r="J816" i="5"/>
  <c r="K816" i="5" s="1"/>
  <c r="J817" i="5"/>
  <c r="K817" i="5" s="1"/>
  <c r="J818" i="5"/>
  <c r="K818" i="5" s="1"/>
  <c r="J819" i="5"/>
  <c r="K819" i="5" s="1"/>
  <c r="J820" i="5"/>
  <c r="K820" i="5" s="1"/>
  <c r="J821" i="5"/>
  <c r="K821" i="5" s="1"/>
  <c r="J822" i="5"/>
  <c r="K822" i="5" s="1"/>
  <c r="J823" i="5"/>
  <c r="K823" i="5" s="1"/>
  <c r="J824" i="5"/>
  <c r="K824" i="5" s="1"/>
  <c r="J825" i="5"/>
  <c r="K825" i="5" s="1"/>
  <c r="J826" i="5"/>
  <c r="K826" i="5" s="1"/>
  <c r="J827" i="5"/>
  <c r="K827" i="5" s="1"/>
  <c r="J828" i="5"/>
  <c r="K828" i="5" s="1"/>
  <c r="J829" i="5"/>
  <c r="K829" i="5" s="1"/>
  <c r="J830" i="5"/>
  <c r="K830" i="5" s="1"/>
  <c r="J831" i="5"/>
  <c r="K831" i="5" s="1"/>
  <c r="J832" i="5"/>
  <c r="K832" i="5" s="1"/>
  <c r="J833" i="5"/>
  <c r="K833" i="5" s="1"/>
  <c r="J834" i="5"/>
  <c r="K834" i="5" s="1"/>
  <c r="J835" i="5"/>
  <c r="K835" i="5" s="1"/>
  <c r="J836" i="5"/>
  <c r="K836" i="5" s="1"/>
  <c r="J837" i="5"/>
  <c r="K837" i="5" s="1"/>
  <c r="J838" i="5"/>
  <c r="K838" i="5" s="1"/>
  <c r="J839" i="5"/>
  <c r="K839" i="5" s="1"/>
  <c r="J840" i="5"/>
  <c r="K840" i="5" s="1"/>
  <c r="J841" i="5"/>
  <c r="K841" i="5" s="1"/>
  <c r="J842" i="5"/>
  <c r="K842" i="5" s="1"/>
  <c r="J843" i="5"/>
  <c r="K843" i="5" s="1"/>
  <c r="J844" i="5"/>
  <c r="K844" i="5" s="1"/>
  <c r="J779" i="5"/>
  <c r="K779" i="5" s="1"/>
  <c r="J688" i="5"/>
  <c r="J689" i="5"/>
  <c r="J690" i="5"/>
  <c r="J691" i="5"/>
  <c r="J692" i="5"/>
  <c r="J693" i="5"/>
  <c r="J694" i="5"/>
  <c r="J695" i="5"/>
  <c r="J696" i="5"/>
  <c r="J697" i="5"/>
  <c r="J698" i="5"/>
  <c r="J699" i="5"/>
  <c r="J700" i="5"/>
  <c r="J701" i="5"/>
  <c r="J702" i="5"/>
  <c r="J703" i="5"/>
  <c r="J704" i="5"/>
  <c r="J705" i="5"/>
  <c r="J706" i="5"/>
  <c r="J707" i="5"/>
  <c r="J708" i="5"/>
  <c r="J709" i="5"/>
  <c r="J710" i="5"/>
  <c r="J711" i="5"/>
  <c r="J712" i="5"/>
  <c r="J713" i="5"/>
  <c r="J714" i="5"/>
  <c r="J715" i="5"/>
  <c r="J716" i="5"/>
  <c r="J717" i="5"/>
  <c r="J718" i="5"/>
  <c r="J719" i="5"/>
  <c r="J720" i="5"/>
  <c r="J721" i="5"/>
  <c r="J722" i="5"/>
  <c r="J723" i="5"/>
  <c r="J724" i="5"/>
  <c r="J725" i="5"/>
  <c r="J726" i="5"/>
  <c r="J727" i="5"/>
  <c r="J728" i="5"/>
  <c r="J729" i="5"/>
  <c r="J730" i="5"/>
  <c r="J731" i="5"/>
  <c r="J732" i="5"/>
  <c r="J733" i="5"/>
  <c r="J734" i="5"/>
  <c r="J735" i="5"/>
  <c r="J736" i="5"/>
  <c r="J737" i="5"/>
  <c r="J738" i="5"/>
  <c r="J739" i="5"/>
  <c r="J740" i="5"/>
  <c r="J741" i="5"/>
  <c r="J742" i="5"/>
  <c r="J743" i="5"/>
  <c r="J744" i="5"/>
  <c r="J745" i="5"/>
  <c r="J746" i="5"/>
  <c r="J747" i="5"/>
  <c r="J748" i="5"/>
  <c r="J749" i="5"/>
  <c r="J750" i="5"/>
  <c r="J751" i="5"/>
  <c r="J752" i="5"/>
  <c r="J753" i="5"/>
  <c r="J754" i="5"/>
  <c r="J687" i="5"/>
  <c r="K687" i="5" s="1"/>
  <c r="J580" i="5"/>
  <c r="K580" i="5" s="1"/>
  <c r="J581" i="5"/>
  <c r="K581" i="5" s="1"/>
  <c r="J582" i="5"/>
  <c r="J583" i="5"/>
  <c r="K583" i="5" s="1"/>
  <c r="J584" i="5"/>
  <c r="K584" i="5" s="1"/>
  <c r="J585" i="5"/>
  <c r="K585" i="5" s="1"/>
  <c r="J586" i="5"/>
  <c r="K586" i="5" s="1"/>
  <c r="J587" i="5"/>
  <c r="K587" i="5" s="1"/>
  <c r="J588" i="5"/>
  <c r="K588" i="5" s="1"/>
  <c r="J589" i="5"/>
  <c r="K589" i="5" s="1"/>
  <c r="J590" i="5"/>
  <c r="K590" i="5" s="1"/>
  <c r="J591" i="5"/>
  <c r="K591" i="5" s="1"/>
  <c r="J592" i="5"/>
  <c r="K592" i="5" s="1"/>
  <c r="J593" i="5"/>
  <c r="K593" i="5" s="1"/>
  <c r="J594" i="5"/>
  <c r="K594" i="5" s="1"/>
  <c r="J595" i="5"/>
  <c r="K595" i="5" s="1"/>
  <c r="J596" i="5"/>
  <c r="K596" i="5" s="1"/>
  <c r="J597" i="5"/>
  <c r="K597" i="5" s="1"/>
  <c r="J598" i="5"/>
  <c r="K598" i="5" s="1"/>
  <c r="J599" i="5"/>
  <c r="K599" i="5" s="1"/>
  <c r="J600" i="5"/>
  <c r="K600" i="5" s="1"/>
  <c r="J601" i="5"/>
  <c r="K601" i="5" s="1"/>
  <c r="J602" i="5"/>
  <c r="K602" i="5" s="1"/>
  <c r="J603" i="5"/>
  <c r="K603" i="5" s="1"/>
  <c r="J604" i="5"/>
  <c r="K604" i="5" s="1"/>
  <c r="J605" i="5"/>
  <c r="K605" i="5" s="1"/>
  <c r="J606" i="5"/>
  <c r="K606" i="5" s="1"/>
  <c r="J607" i="5"/>
  <c r="K607" i="5" s="1"/>
  <c r="J608" i="5"/>
  <c r="K608" i="5" s="1"/>
  <c r="J609" i="5"/>
  <c r="K609" i="5" s="1"/>
  <c r="J610" i="5"/>
  <c r="K610" i="5" s="1"/>
  <c r="J611" i="5"/>
  <c r="K611" i="5" s="1"/>
  <c r="J612" i="5"/>
  <c r="K612" i="5" s="1"/>
  <c r="J613" i="5"/>
  <c r="K613" i="5" s="1"/>
  <c r="J614" i="5"/>
  <c r="K614" i="5" s="1"/>
  <c r="J615" i="5"/>
  <c r="K615" i="5" s="1"/>
  <c r="J616" i="5"/>
  <c r="K616" i="5" s="1"/>
  <c r="J617" i="5"/>
  <c r="K617" i="5" s="1"/>
  <c r="J618" i="5"/>
  <c r="K618" i="5" s="1"/>
  <c r="J619" i="5"/>
  <c r="K619" i="5" s="1"/>
  <c r="J620" i="5"/>
  <c r="K620" i="5" s="1"/>
  <c r="J621" i="5"/>
  <c r="K621" i="5" s="1"/>
  <c r="J622" i="5"/>
  <c r="J623" i="5"/>
  <c r="K623" i="5" s="1"/>
  <c r="J624" i="5"/>
  <c r="J625" i="5"/>
  <c r="J626" i="5"/>
  <c r="J627" i="5"/>
  <c r="J628" i="5"/>
  <c r="K628" i="5" s="1"/>
  <c r="J629" i="5"/>
  <c r="K629" i="5" s="1"/>
  <c r="J630" i="5"/>
  <c r="K630" i="5" s="1"/>
  <c r="J631" i="5"/>
  <c r="K631" i="5" s="1"/>
  <c r="J632" i="5"/>
  <c r="K632" i="5" s="1"/>
  <c r="J633" i="5"/>
  <c r="K633" i="5" s="1"/>
  <c r="J634" i="5"/>
  <c r="K634" i="5" s="1"/>
  <c r="J635" i="5"/>
  <c r="K635" i="5" s="1"/>
  <c r="J636" i="5"/>
  <c r="K636" i="5" s="1"/>
  <c r="J637" i="5"/>
  <c r="K637" i="5" s="1"/>
  <c r="J638" i="5"/>
  <c r="K638" i="5" s="1"/>
  <c r="J639" i="5"/>
  <c r="K639" i="5" s="1"/>
  <c r="J640" i="5"/>
  <c r="K640" i="5" s="1"/>
  <c r="J641" i="5"/>
  <c r="K641" i="5" s="1"/>
  <c r="J642" i="5"/>
  <c r="K642" i="5" s="1"/>
  <c r="J643" i="5"/>
  <c r="K643" i="5" s="1"/>
  <c r="J644" i="5"/>
  <c r="K644" i="5" s="1"/>
  <c r="J645" i="5"/>
  <c r="K645" i="5" s="1"/>
  <c r="J646" i="5"/>
  <c r="K646" i="5" s="1"/>
  <c r="J647" i="5"/>
  <c r="K647" i="5" s="1"/>
  <c r="J648" i="5"/>
  <c r="K648" i="5" s="1"/>
  <c r="J649" i="5"/>
  <c r="K649" i="5" s="1"/>
  <c r="J650" i="5"/>
  <c r="K650" i="5" s="1"/>
  <c r="J651" i="5"/>
  <c r="K651" i="5" s="1"/>
  <c r="J652" i="5"/>
  <c r="K652" i="5" s="1"/>
  <c r="J653" i="5"/>
  <c r="K653" i="5" s="1"/>
  <c r="J654" i="5"/>
  <c r="K654" i="5" s="1"/>
  <c r="J655" i="5"/>
  <c r="K655" i="5" s="1"/>
  <c r="J656" i="5"/>
  <c r="J657" i="5"/>
  <c r="J658" i="5"/>
  <c r="K658" i="5" s="1"/>
  <c r="J659" i="5"/>
  <c r="J660" i="5"/>
  <c r="K660" i="5" s="1"/>
  <c r="J661" i="5"/>
  <c r="J662" i="5"/>
  <c r="K662" i="5" s="1"/>
  <c r="J663" i="5"/>
  <c r="K663" i="5" s="1"/>
  <c r="J664" i="5"/>
  <c r="K664" i="5" s="1"/>
  <c r="J579" i="5"/>
  <c r="K579" i="5" s="1"/>
  <c r="J490" i="5"/>
  <c r="J491" i="5"/>
  <c r="K491" i="5" s="1"/>
  <c r="J492" i="5"/>
  <c r="K492" i="5" s="1"/>
  <c r="J493" i="5"/>
  <c r="K493" i="5" s="1"/>
  <c r="J494" i="5"/>
  <c r="K494" i="5" s="1"/>
  <c r="J495" i="5"/>
  <c r="K495" i="5" s="1"/>
  <c r="J496" i="5"/>
  <c r="K496" i="5" s="1"/>
  <c r="J497" i="5"/>
  <c r="K497" i="5" s="1"/>
  <c r="J498" i="5"/>
  <c r="K498" i="5" s="1"/>
  <c r="J499" i="5"/>
  <c r="K499" i="5" s="1"/>
  <c r="J500" i="5"/>
  <c r="K500" i="5" s="1"/>
  <c r="J501" i="5"/>
  <c r="K501" i="5" s="1"/>
  <c r="J502" i="5"/>
  <c r="K502" i="5" s="1"/>
  <c r="J503" i="5"/>
  <c r="K503" i="5" s="1"/>
  <c r="J504" i="5"/>
  <c r="K504" i="5" s="1"/>
  <c r="J505" i="5"/>
  <c r="K505" i="5" s="1"/>
  <c r="J506" i="5"/>
  <c r="K506" i="5" s="1"/>
  <c r="J507" i="5"/>
  <c r="K507" i="5" s="1"/>
  <c r="J508" i="5"/>
  <c r="K508" i="5" s="1"/>
  <c r="J509" i="5"/>
  <c r="K509" i="5" s="1"/>
  <c r="J510" i="5"/>
  <c r="K510" i="5" s="1"/>
  <c r="J511" i="5"/>
  <c r="K511" i="5" s="1"/>
  <c r="J512" i="5"/>
  <c r="K512" i="5" s="1"/>
  <c r="J513" i="5"/>
  <c r="K513" i="5" s="1"/>
  <c r="J514" i="5"/>
  <c r="K514" i="5" s="1"/>
  <c r="J515" i="5"/>
  <c r="K515" i="5" s="1"/>
  <c r="J516" i="5"/>
  <c r="K516" i="5" s="1"/>
  <c r="J517" i="5"/>
  <c r="K517" i="5" s="1"/>
  <c r="J518" i="5"/>
  <c r="K518" i="5" s="1"/>
  <c r="J519" i="5"/>
  <c r="K519" i="5" s="1"/>
  <c r="J520" i="5"/>
  <c r="K520" i="5" s="1"/>
  <c r="J521" i="5"/>
  <c r="K521" i="5" s="1"/>
  <c r="J522" i="5"/>
  <c r="J523" i="5"/>
  <c r="J524" i="5"/>
  <c r="J525" i="5"/>
  <c r="J526" i="5"/>
  <c r="J527" i="5"/>
  <c r="K527" i="5" s="1"/>
  <c r="J528" i="5"/>
  <c r="K528" i="5" s="1"/>
  <c r="J529" i="5"/>
  <c r="K529" i="5" s="1"/>
  <c r="J530" i="5"/>
  <c r="K530" i="5" s="1"/>
  <c r="J531" i="5"/>
  <c r="K531" i="5" s="1"/>
  <c r="J532" i="5"/>
  <c r="K532" i="5" s="1"/>
  <c r="J533" i="5"/>
  <c r="K533" i="5" s="1"/>
  <c r="J534" i="5"/>
  <c r="K534" i="5" s="1"/>
  <c r="J535" i="5"/>
  <c r="K535" i="5" s="1"/>
  <c r="J536" i="5"/>
  <c r="K536" i="5" s="1"/>
  <c r="J537" i="5"/>
  <c r="K537" i="5" s="1"/>
  <c r="J538" i="5"/>
  <c r="K538" i="5" s="1"/>
  <c r="J539" i="5"/>
  <c r="K539" i="5" s="1"/>
  <c r="J540" i="5"/>
  <c r="K540" i="5" s="1"/>
  <c r="J541" i="5"/>
  <c r="K541" i="5" s="1"/>
  <c r="J542" i="5"/>
  <c r="K542" i="5" s="1"/>
  <c r="J543" i="5"/>
  <c r="K543" i="5" s="1"/>
  <c r="J544" i="5"/>
  <c r="K544" i="5" s="1"/>
  <c r="J545" i="5"/>
  <c r="K545" i="5" s="1"/>
  <c r="J546" i="5"/>
  <c r="K546" i="5" s="1"/>
  <c r="J547" i="5"/>
  <c r="K547" i="5" s="1"/>
  <c r="J548" i="5"/>
  <c r="K548" i="5" s="1"/>
  <c r="J549" i="5"/>
  <c r="J550" i="5"/>
  <c r="J551" i="5"/>
  <c r="K551" i="5" s="1"/>
  <c r="J552" i="5"/>
  <c r="J553" i="5"/>
  <c r="J554" i="5"/>
  <c r="K554" i="5" s="1"/>
  <c r="J555" i="5"/>
  <c r="K555" i="5" s="1"/>
  <c r="J556" i="5"/>
  <c r="K556" i="5" s="1"/>
  <c r="J489" i="5"/>
  <c r="K489" i="5" s="1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K460" i="5" s="1"/>
  <c r="J461" i="5"/>
  <c r="J462" i="5"/>
  <c r="J463" i="5"/>
  <c r="K463" i="5" s="1"/>
  <c r="J464" i="5"/>
  <c r="K464" i="5" s="1"/>
  <c r="J465" i="5"/>
  <c r="K465" i="5" s="1"/>
  <c r="J396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7" i="5"/>
  <c r="K370" i="5"/>
  <c r="K371" i="5"/>
  <c r="K372" i="5"/>
  <c r="K310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81" i="5"/>
  <c r="K284" i="5"/>
  <c r="K285" i="5"/>
  <c r="K286" i="5"/>
  <c r="K221" i="5"/>
  <c r="J148" i="5"/>
  <c r="K148" i="5" s="1"/>
  <c r="J149" i="5"/>
  <c r="K149" i="5" s="1"/>
  <c r="J150" i="5"/>
  <c r="K150" i="5" s="1"/>
  <c r="J151" i="5"/>
  <c r="K151" i="5" s="1"/>
  <c r="J152" i="5"/>
  <c r="K152" i="5" s="1"/>
  <c r="J153" i="5"/>
  <c r="K153" i="5" s="1"/>
  <c r="J154" i="5"/>
  <c r="K154" i="5" s="1"/>
  <c r="J155" i="5"/>
  <c r="K155" i="5" s="1"/>
  <c r="J156" i="5"/>
  <c r="K156" i="5" s="1"/>
  <c r="J157" i="5"/>
  <c r="K157" i="5" s="1"/>
  <c r="J158" i="5"/>
  <c r="K158" i="5" s="1"/>
  <c r="J159" i="5"/>
  <c r="K159" i="5" s="1"/>
  <c r="J160" i="5"/>
  <c r="K160" i="5" s="1"/>
  <c r="J161" i="5"/>
  <c r="K161" i="5" s="1"/>
  <c r="J162" i="5"/>
  <c r="K162" i="5" s="1"/>
  <c r="J163" i="5"/>
  <c r="K163" i="5" s="1"/>
  <c r="J164" i="5"/>
  <c r="K164" i="5" s="1"/>
  <c r="J165" i="5"/>
  <c r="K165" i="5" s="1"/>
  <c r="J166" i="5"/>
  <c r="K166" i="5" s="1"/>
  <c r="J167" i="5"/>
  <c r="K167" i="5" s="1"/>
  <c r="J168" i="5"/>
  <c r="K168" i="5" s="1"/>
  <c r="J169" i="5"/>
  <c r="K169" i="5" s="1"/>
  <c r="J170" i="5"/>
  <c r="K170" i="5" s="1"/>
  <c r="J171" i="5"/>
  <c r="K171" i="5" s="1"/>
  <c r="J172" i="5"/>
  <c r="K172" i="5" s="1"/>
  <c r="J173" i="5"/>
  <c r="K173" i="5" s="1"/>
  <c r="J174" i="5"/>
  <c r="K174" i="5" s="1"/>
  <c r="J175" i="5"/>
  <c r="K175" i="5" s="1"/>
  <c r="J176" i="5"/>
  <c r="K176" i="5" s="1"/>
  <c r="J177" i="5"/>
  <c r="K177" i="5" s="1"/>
  <c r="J178" i="5"/>
  <c r="K178" i="5" s="1"/>
  <c r="J179" i="5"/>
  <c r="K179" i="5" s="1"/>
  <c r="J180" i="5"/>
  <c r="K180" i="5" s="1"/>
  <c r="J181" i="5"/>
  <c r="K181" i="5" s="1"/>
  <c r="J182" i="5"/>
  <c r="K182" i="5" s="1"/>
  <c r="J183" i="5"/>
  <c r="K183" i="5" s="1"/>
  <c r="J184" i="5"/>
  <c r="K184" i="5" s="1"/>
  <c r="J185" i="5"/>
  <c r="K185" i="5" s="1"/>
  <c r="J186" i="5"/>
  <c r="K186" i="5" s="1"/>
  <c r="J187" i="5"/>
  <c r="K187" i="5" s="1"/>
  <c r="J188" i="5"/>
  <c r="K188" i="5" s="1"/>
  <c r="J189" i="5"/>
  <c r="K189" i="5" s="1"/>
  <c r="J190" i="5"/>
  <c r="K190" i="5" s="1"/>
  <c r="J191" i="5"/>
  <c r="K191" i="5" s="1"/>
  <c r="J192" i="5"/>
  <c r="K192" i="5" s="1"/>
  <c r="J193" i="5"/>
  <c r="K193" i="5" s="1"/>
  <c r="J194" i="5"/>
  <c r="K194" i="5" s="1"/>
  <c r="J195" i="5"/>
  <c r="K195" i="5" s="1"/>
  <c r="J196" i="5"/>
  <c r="K196" i="5" s="1"/>
  <c r="J197" i="5"/>
  <c r="K197" i="5" s="1"/>
  <c r="J198" i="5"/>
  <c r="K198" i="5" s="1"/>
  <c r="J199" i="5"/>
  <c r="K199" i="5" s="1"/>
  <c r="J200" i="5"/>
  <c r="K200" i="5" s="1"/>
  <c r="J201" i="5"/>
  <c r="K201" i="5" s="1"/>
  <c r="J202" i="5"/>
  <c r="K202" i="5" s="1"/>
  <c r="J203" i="5"/>
  <c r="K203" i="5" s="1"/>
  <c r="J204" i="5"/>
  <c r="K204" i="5" s="1"/>
  <c r="J205" i="5"/>
  <c r="K205" i="5" s="1"/>
  <c r="J206" i="5"/>
  <c r="K206" i="5" s="1"/>
  <c r="J207" i="5"/>
  <c r="K207" i="5" s="1"/>
  <c r="J208" i="5"/>
  <c r="K208" i="5" s="1"/>
  <c r="J209" i="5"/>
  <c r="K209" i="5" s="1"/>
  <c r="J210" i="5"/>
  <c r="K210" i="5" s="1"/>
  <c r="J211" i="5"/>
  <c r="K211" i="5" s="1"/>
  <c r="J212" i="5"/>
  <c r="K212" i="5" s="1"/>
  <c r="J213" i="5"/>
  <c r="K213" i="5" s="1"/>
  <c r="J214" i="5"/>
  <c r="K214" i="5" s="1"/>
  <c r="J215" i="5"/>
  <c r="K215" i="5" s="1"/>
  <c r="J147" i="5"/>
  <c r="K147" i="5" s="1"/>
  <c r="J24" i="5"/>
  <c r="K24" i="5" s="1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 s="1"/>
  <c r="J37" i="5"/>
  <c r="K37" i="5" s="1"/>
  <c r="J38" i="5"/>
  <c r="K38" i="5" s="1"/>
  <c r="J39" i="5"/>
  <c r="K39" i="5" s="1"/>
  <c r="J40" i="5"/>
  <c r="K40" i="5" s="1"/>
  <c r="J41" i="5"/>
  <c r="K41" i="5" s="1"/>
  <c r="J42" i="5"/>
  <c r="K42" i="5" s="1"/>
  <c r="J43" i="5"/>
  <c r="K43" i="5" s="1"/>
  <c r="J44" i="5"/>
  <c r="K44" i="5" s="1"/>
  <c r="J45" i="5"/>
  <c r="K45" i="5" s="1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 s="1"/>
  <c r="J52" i="5"/>
  <c r="K52" i="5" s="1"/>
  <c r="J53" i="5"/>
  <c r="K53" i="5" s="1"/>
  <c r="J54" i="5"/>
  <c r="K54" i="5" s="1"/>
  <c r="J55" i="5"/>
  <c r="K55" i="5" s="1"/>
  <c r="J56" i="5"/>
  <c r="K56" i="5" s="1"/>
  <c r="J57" i="5"/>
  <c r="K57" i="5" s="1"/>
  <c r="J58" i="5"/>
  <c r="K58" i="5" s="1"/>
  <c r="J59" i="5"/>
  <c r="K59" i="5" s="1"/>
  <c r="J60" i="5"/>
  <c r="K60" i="5" s="1"/>
  <c r="J61" i="5"/>
  <c r="K61" i="5" s="1"/>
  <c r="J62" i="5"/>
  <c r="K62" i="5" s="1"/>
  <c r="J63" i="5"/>
  <c r="K63" i="5" s="1"/>
  <c r="J64" i="5"/>
  <c r="K64" i="5" s="1"/>
  <c r="J65" i="5"/>
  <c r="K65" i="5" s="1"/>
  <c r="J66" i="5"/>
  <c r="K66" i="5" s="1"/>
  <c r="J67" i="5"/>
  <c r="K67" i="5" s="1"/>
  <c r="J68" i="5"/>
  <c r="K68" i="5" s="1"/>
  <c r="J69" i="5"/>
  <c r="K69" i="5" s="1"/>
  <c r="J70" i="5"/>
  <c r="K70" i="5" s="1"/>
  <c r="J71" i="5"/>
  <c r="K71" i="5" s="1"/>
  <c r="J72" i="5"/>
  <c r="K72" i="5" s="1"/>
  <c r="J73" i="5"/>
  <c r="K73" i="5" s="1"/>
  <c r="J74" i="5"/>
  <c r="K74" i="5" s="1"/>
  <c r="J75" i="5"/>
  <c r="K75" i="5" s="1"/>
  <c r="J76" i="5"/>
  <c r="K76" i="5" s="1"/>
  <c r="J77" i="5"/>
  <c r="K77" i="5" s="1"/>
  <c r="J78" i="5"/>
  <c r="K78" i="5" s="1"/>
  <c r="J79" i="5"/>
  <c r="K79" i="5" s="1"/>
  <c r="J80" i="5"/>
  <c r="K80" i="5" s="1"/>
  <c r="J81" i="5"/>
  <c r="K81" i="5" s="1"/>
  <c r="J82" i="5"/>
  <c r="K82" i="5" s="1"/>
  <c r="J83" i="5"/>
  <c r="K83" i="5" s="1"/>
  <c r="J84" i="5"/>
  <c r="K84" i="5" s="1"/>
  <c r="J85" i="5"/>
  <c r="K85" i="5" s="1"/>
  <c r="J86" i="5"/>
  <c r="K86" i="5" s="1"/>
  <c r="J87" i="5"/>
  <c r="K87" i="5" s="1"/>
  <c r="J88" i="5"/>
  <c r="K88" i="5" s="1"/>
  <c r="J89" i="5"/>
  <c r="K89" i="5" s="1"/>
  <c r="J90" i="5"/>
  <c r="K90" i="5" s="1"/>
  <c r="J91" i="5"/>
  <c r="K91" i="5" s="1"/>
  <c r="J92" i="5"/>
  <c r="K92" i="5" s="1"/>
  <c r="J93" i="5"/>
  <c r="K93" i="5" s="1"/>
  <c r="J94" i="5"/>
  <c r="K94" i="5" s="1"/>
  <c r="J95" i="5"/>
  <c r="K95" i="5" s="1"/>
  <c r="J96" i="5"/>
  <c r="K96" i="5" s="1"/>
  <c r="J97" i="5"/>
  <c r="K97" i="5" s="1"/>
  <c r="J98" i="5"/>
  <c r="K98" i="5" s="1"/>
  <c r="J99" i="5"/>
  <c r="K99" i="5" s="1"/>
  <c r="J100" i="5"/>
  <c r="K100" i="5" s="1"/>
  <c r="J101" i="5"/>
  <c r="K101" i="5" s="1"/>
  <c r="J102" i="5"/>
  <c r="K102" i="5" s="1"/>
  <c r="J103" i="5"/>
  <c r="K103" i="5" s="1"/>
  <c r="J104" i="5"/>
  <c r="K104" i="5" s="1"/>
  <c r="J105" i="5"/>
  <c r="K105" i="5" s="1"/>
  <c r="J106" i="5"/>
  <c r="K106" i="5" s="1"/>
  <c r="J107" i="5"/>
  <c r="K107" i="5" s="1"/>
  <c r="J108" i="5"/>
  <c r="K108" i="5" s="1"/>
  <c r="J109" i="5"/>
  <c r="K109" i="5" s="1"/>
  <c r="J110" i="5"/>
  <c r="K110" i="5" s="1"/>
  <c r="J111" i="5"/>
  <c r="K111" i="5" s="1"/>
  <c r="J112" i="5"/>
  <c r="K112" i="5" s="1"/>
  <c r="J113" i="5"/>
  <c r="K113" i="5" s="1"/>
  <c r="J114" i="5"/>
  <c r="K114" i="5" s="1"/>
  <c r="J115" i="5"/>
  <c r="K115" i="5" s="1"/>
  <c r="J116" i="5"/>
  <c r="K116" i="5" s="1"/>
  <c r="J117" i="5"/>
  <c r="K117" i="5" s="1"/>
  <c r="J118" i="5"/>
  <c r="K118" i="5" s="1"/>
  <c r="J119" i="5"/>
  <c r="K119" i="5" s="1"/>
  <c r="J120" i="5"/>
  <c r="K120" i="5" s="1"/>
  <c r="J121" i="5"/>
  <c r="K121" i="5" s="1"/>
  <c r="J122" i="5"/>
  <c r="K122" i="5" s="1"/>
  <c r="J123" i="5"/>
  <c r="K123" i="5" s="1"/>
  <c r="J23" i="5"/>
  <c r="K23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14" i="5"/>
  <c r="K14" i="5" s="1"/>
  <c r="K216" i="5" l="1"/>
  <c r="I127" i="5" l="1"/>
  <c r="I128" i="5" s="1"/>
  <c r="K129" i="5"/>
  <c r="K130" i="5"/>
  <c r="K134" i="5"/>
  <c r="I135" i="5"/>
  <c r="K135" i="5" s="1"/>
  <c r="H146" i="5"/>
  <c r="H169" i="5"/>
  <c r="H172" i="5"/>
  <c r="H181" i="5"/>
  <c r="H187" i="5"/>
  <c r="H209" i="5"/>
  <c r="H212" i="5"/>
  <c r="H216" i="5"/>
  <c r="I222" i="5"/>
  <c r="K222" i="5" s="1"/>
  <c r="I252" i="5"/>
  <c r="K252" i="5" s="1"/>
  <c r="I253" i="5"/>
  <c r="K253" i="5" s="1"/>
  <c r="I254" i="5"/>
  <c r="K254" i="5" s="1"/>
  <c r="I255" i="5"/>
  <c r="K255" i="5" s="1"/>
  <c r="I256" i="5"/>
  <c r="I279" i="5"/>
  <c r="K279" i="5" s="1"/>
  <c r="I280" i="5"/>
  <c r="K280" i="5" s="1"/>
  <c r="I282" i="5"/>
  <c r="K282" i="5" s="1"/>
  <c r="I283" i="5"/>
  <c r="K283" i="5" s="1"/>
  <c r="K292" i="5"/>
  <c r="K293" i="5"/>
  <c r="K297" i="5"/>
  <c r="I298" i="5"/>
  <c r="K298" i="5" s="1"/>
  <c r="I339" i="5"/>
  <c r="K339" i="5" s="1"/>
  <c r="I340" i="5"/>
  <c r="K340" i="5" s="1"/>
  <c r="I341" i="5"/>
  <c r="K341" i="5" s="1"/>
  <c r="I342" i="5"/>
  <c r="K342" i="5" s="1"/>
  <c r="I343" i="5"/>
  <c r="K343" i="5" s="1"/>
  <c r="I365" i="5"/>
  <c r="K365" i="5" s="1"/>
  <c r="I366" i="5"/>
  <c r="K366" i="5" s="1"/>
  <c r="I368" i="5"/>
  <c r="K368" i="5" s="1"/>
  <c r="I369" i="5"/>
  <c r="K369" i="5" s="1"/>
  <c r="K376" i="5"/>
  <c r="I377" i="5"/>
  <c r="I380" i="5" s="1"/>
  <c r="K380" i="5" s="1"/>
  <c r="K378" i="5"/>
  <c r="K379" i="5"/>
  <c r="I381" i="5"/>
  <c r="K381" i="5" s="1"/>
  <c r="K383" i="5"/>
  <c r="I384" i="5"/>
  <c r="K384" i="5" s="1"/>
  <c r="I385" i="5"/>
  <c r="K385" i="5" s="1"/>
  <c r="I461" i="5"/>
  <c r="K461" i="5" s="1"/>
  <c r="I462" i="5"/>
  <c r="K462" i="5" s="1"/>
  <c r="K469" i="5"/>
  <c r="I470" i="5"/>
  <c r="K470" i="5" s="1"/>
  <c r="K471" i="5"/>
  <c r="K472" i="5"/>
  <c r="I474" i="5"/>
  <c r="K474" i="5" s="1"/>
  <c r="K476" i="5"/>
  <c r="I477" i="5"/>
  <c r="K477" i="5" s="1"/>
  <c r="I478" i="5"/>
  <c r="I480" i="5" s="1"/>
  <c r="K480" i="5" s="1"/>
  <c r="I490" i="5"/>
  <c r="I522" i="5"/>
  <c r="I523" i="5"/>
  <c r="I524" i="5"/>
  <c r="I525" i="5"/>
  <c r="I526" i="5"/>
  <c r="I549" i="5"/>
  <c r="I550" i="5"/>
  <c r="I552" i="5"/>
  <c r="K552" i="5" s="1"/>
  <c r="I553" i="5"/>
  <c r="K553" i="5" s="1"/>
  <c r="K560" i="5"/>
  <c r="I561" i="5"/>
  <c r="K561" i="5" s="1"/>
  <c r="K562" i="5"/>
  <c r="K563" i="5"/>
  <c r="I565" i="5"/>
  <c r="K565" i="5" s="1"/>
  <c r="K567" i="5"/>
  <c r="I568" i="5"/>
  <c r="K568" i="5" s="1"/>
  <c r="I569" i="5"/>
  <c r="I570" i="5" s="1"/>
  <c r="K570" i="5" s="1"/>
  <c r="I582" i="5"/>
  <c r="K582" i="5" s="1"/>
  <c r="I622" i="5"/>
  <c r="K622" i="5" s="1"/>
  <c r="I624" i="5"/>
  <c r="K624" i="5" s="1"/>
  <c r="I625" i="5"/>
  <c r="K625" i="5" s="1"/>
  <c r="I626" i="5"/>
  <c r="K626" i="5" s="1"/>
  <c r="I627" i="5"/>
  <c r="K627" i="5" s="1"/>
  <c r="I656" i="5"/>
  <c r="K656" i="5" s="1"/>
  <c r="I657" i="5"/>
  <c r="K657" i="5" s="1"/>
  <c r="I659" i="5"/>
  <c r="K659" i="5" s="1"/>
  <c r="I661" i="5"/>
  <c r="K661" i="5" s="1"/>
  <c r="K668" i="5"/>
  <c r="I669" i="5"/>
  <c r="K669" i="5" s="1"/>
  <c r="K670" i="5"/>
  <c r="K671" i="5"/>
  <c r="I673" i="5"/>
  <c r="K673" i="5" s="1"/>
  <c r="K675" i="5"/>
  <c r="I676" i="5"/>
  <c r="K676" i="5" s="1"/>
  <c r="I677" i="5"/>
  <c r="I680" i="5" s="1"/>
  <c r="K680" i="5" s="1"/>
  <c r="K758" i="5"/>
  <c r="I759" i="5"/>
  <c r="K759" i="5" s="1"/>
  <c r="K760" i="5"/>
  <c r="K761" i="5"/>
  <c r="I763" i="5"/>
  <c r="K763" i="5" s="1"/>
  <c r="K765" i="5"/>
  <c r="I766" i="5"/>
  <c r="K766" i="5" s="1"/>
  <c r="I767" i="5"/>
  <c r="I768" i="5" s="1"/>
  <c r="K768" i="5" s="1"/>
  <c r="I848" i="5"/>
  <c r="K848" i="5" s="1"/>
  <c r="K850" i="5"/>
  <c r="K851" i="5"/>
  <c r="K855" i="5"/>
  <c r="I856" i="5"/>
  <c r="K856" i="5" s="1"/>
  <c r="H867" i="5"/>
  <c r="H868" i="5"/>
  <c r="H872" i="5"/>
  <c r="H876" i="5"/>
  <c r="H880" i="5"/>
  <c r="H882" i="5"/>
  <c r="H884" i="5"/>
  <c r="H886" i="5"/>
  <c r="H888" i="5"/>
  <c r="H890" i="5"/>
  <c r="H892" i="5"/>
  <c r="H894" i="5"/>
  <c r="H896" i="5"/>
  <c r="H898" i="5"/>
  <c r="H900" i="5"/>
  <c r="I900" i="5"/>
  <c r="H906" i="5"/>
  <c r="H909" i="5"/>
  <c r="H912" i="5"/>
  <c r="H914" i="5"/>
  <c r="H917" i="5"/>
  <c r="H925" i="5"/>
  <c r="H927" i="5"/>
  <c r="H930" i="5"/>
  <c r="H931" i="5"/>
  <c r="H933" i="5"/>
  <c r="H935" i="5"/>
  <c r="H936" i="5"/>
  <c r="H940" i="5"/>
  <c r="H942" i="5"/>
  <c r="H943" i="5"/>
  <c r="I943" i="5"/>
  <c r="H947" i="5"/>
  <c r="H951" i="5"/>
  <c r="I951" i="5"/>
  <c r="H955" i="5"/>
  <c r="H959" i="5"/>
  <c r="H963" i="5"/>
  <c r="H964" i="5"/>
  <c r="H966" i="5"/>
  <c r="H968" i="5"/>
  <c r="H970" i="5"/>
  <c r="H972" i="5"/>
  <c r="H975" i="5"/>
  <c r="H977" i="5"/>
  <c r="H980" i="5"/>
  <c r="H983" i="5"/>
  <c r="H985" i="5"/>
  <c r="H986" i="5"/>
  <c r="H988" i="5"/>
  <c r="H990" i="5"/>
  <c r="H996" i="5"/>
  <c r="H997" i="5"/>
  <c r="H999" i="5"/>
  <c r="H1000" i="5"/>
  <c r="H1002" i="5"/>
  <c r="H1003" i="5"/>
  <c r="H1005" i="5"/>
  <c r="H1007" i="5"/>
  <c r="H1008" i="5"/>
  <c r="I1008" i="5"/>
  <c r="H1010" i="5"/>
  <c r="H1012" i="5"/>
  <c r="H1013" i="5"/>
  <c r="H1014" i="5"/>
  <c r="H1020" i="5"/>
  <c r="H1029" i="5"/>
  <c r="H1030" i="5"/>
  <c r="K1035" i="5"/>
  <c r="I1036" i="5"/>
  <c r="I1039" i="5" s="1"/>
  <c r="K1039" i="5" s="1"/>
  <c r="K1037" i="5"/>
  <c r="K1038" i="5"/>
  <c r="I1040" i="5"/>
  <c r="K1040" i="5" s="1"/>
  <c r="K1042" i="5"/>
  <c r="I1043" i="5"/>
  <c r="K1043" i="5" s="1"/>
  <c r="I1044" i="5"/>
  <c r="I1046" i="5" s="1"/>
  <c r="K1046" i="5" s="1"/>
  <c r="H1054" i="5"/>
  <c r="H1055" i="5"/>
  <c r="H1057" i="5"/>
  <c r="H1059" i="5"/>
  <c r="H1063" i="5"/>
  <c r="H1067" i="5"/>
  <c r="H1071" i="5"/>
  <c r="H1075" i="5"/>
  <c r="H1077" i="5"/>
  <c r="H1079" i="5"/>
  <c r="H1081" i="5"/>
  <c r="H1083" i="5"/>
  <c r="H1085" i="5"/>
  <c r="H1087" i="5"/>
  <c r="H1089" i="5"/>
  <c r="H1091" i="5"/>
  <c r="H1093" i="5"/>
  <c r="H1095" i="5"/>
  <c r="H1097" i="5"/>
  <c r="I1097" i="5"/>
  <c r="H1103" i="5"/>
  <c r="H1106" i="5"/>
  <c r="H1109" i="5"/>
  <c r="H1111" i="5"/>
  <c r="H1114" i="5"/>
  <c r="H1122" i="5"/>
  <c r="H1124" i="5"/>
  <c r="H1127" i="5"/>
  <c r="H1128" i="5"/>
  <c r="H1130" i="5"/>
  <c r="H1132" i="5"/>
  <c r="H1133" i="5"/>
  <c r="H1134" i="5"/>
  <c r="H1136" i="5"/>
  <c r="H1138" i="5"/>
  <c r="H1140" i="5"/>
  <c r="H1141" i="5"/>
  <c r="H1143" i="5"/>
  <c r="H1147" i="5"/>
  <c r="H1149" i="5"/>
  <c r="H1150" i="5"/>
  <c r="H1152" i="5"/>
  <c r="H1156" i="5"/>
  <c r="H1160" i="5"/>
  <c r="I1160" i="5"/>
  <c r="K1160" i="5" s="1"/>
  <c r="H1164" i="5"/>
  <c r="H1168" i="5"/>
  <c r="I1168" i="5"/>
  <c r="H1172" i="5"/>
  <c r="H1174" i="5"/>
  <c r="H1177" i="5"/>
  <c r="H1178" i="5"/>
  <c r="H1180" i="5"/>
  <c r="H1182" i="5"/>
  <c r="H1184" i="5"/>
  <c r="H1186" i="5"/>
  <c r="H1189" i="5"/>
  <c r="H1191" i="5"/>
  <c r="H1194" i="5"/>
  <c r="H1197" i="5"/>
  <c r="H1199" i="5"/>
  <c r="H1200" i="5"/>
  <c r="H1202" i="5"/>
  <c r="H1204" i="5"/>
  <c r="H1210" i="5"/>
  <c r="H1211" i="5"/>
  <c r="H1213" i="5"/>
  <c r="H1214" i="5"/>
  <c r="H1216" i="5"/>
  <c r="H1217" i="5"/>
  <c r="H1219" i="5"/>
  <c r="H1221" i="5"/>
  <c r="H1222" i="5"/>
  <c r="I1222" i="5"/>
  <c r="K1222" i="5" s="1"/>
  <c r="H1224" i="5"/>
  <c r="H1226" i="5"/>
  <c r="H1227" i="5"/>
  <c r="I1227" i="5"/>
  <c r="K1227" i="5" s="1"/>
  <c r="H1228" i="5"/>
  <c r="H1234" i="5"/>
  <c r="H1243" i="5"/>
  <c r="H1244" i="5"/>
  <c r="K1248" i="5"/>
  <c r="I1249" i="5"/>
  <c r="K1249" i="5" s="1"/>
  <c r="K1250" i="5"/>
  <c r="K1251" i="5"/>
  <c r="I1253" i="5"/>
  <c r="K1253" i="5" s="1"/>
  <c r="K1255" i="5"/>
  <c r="I1256" i="5"/>
  <c r="K1256" i="5" s="1"/>
  <c r="I1257" i="5"/>
  <c r="K1257" i="5" s="1"/>
  <c r="H1268" i="5"/>
  <c r="H1272" i="5"/>
  <c r="H1276" i="5"/>
  <c r="H1280" i="5"/>
  <c r="H1282" i="5"/>
  <c r="H1284" i="5"/>
  <c r="H1286" i="5"/>
  <c r="H1288" i="5"/>
  <c r="H1290" i="5"/>
  <c r="H1292" i="5"/>
  <c r="H1294" i="5"/>
  <c r="H1296" i="5"/>
  <c r="H1298" i="5"/>
  <c r="H1300" i="5"/>
  <c r="H1302" i="5"/>
  <c r="H1308" i="5"/>
  <c r="H1311" i="5"/>
  <c r="H1314" i="5"/>
  <c r="H1316" i="5"/>
  <c r="H1319" i="5"/>
  <c r="H1327" i="5"/>
  <c r="H1329" i="5"/>
  <c r="H1332" i="5"/>
  <c r="H1333" i="5"/>
  <c r="H1334" i="5"/>
  <c r="H1335" i="5"/>
  <c r="H1337" i="5"/>
  <c r="H1347" i="5"/>
  <c r="H1348" i="5"/>
  <c r="H1352" i="5"/>
  <c r="H1356" i="5"/>
  <c r="H1360" i="5"/>
  <c r="H1364" i="5"/>
  <c r="H1368" i="5"/>
  <c r="H1369" i="5"/>
  <c r="H1372" i="5"/>
  <c r="H1374" i="5"/>
  <c r="H1375" i="5"/>
  <c r="H1376" i="5"/>
  <c r="H1377" i="5"/>
  <c r="H1379" i="5"/>
  <c r="H1380" i="5"/>
  <c r="H1381" i="5"/>
  <c r="H1382" i="5"/>
  <c r="H1383" i="5"/>
  <c r="H1384" i="5"/>
  <c r="H1385" i="5"/>
  <c r="H1386" i="5"/>
  <c r="H1387" i="5"/>
  <c r="H1388" i="5"/>
  <c r="H1389" i="5"/>
  <c r="H1390" i="5"/>
  <c r="H1392" i="5"/>
  <c r="H1393" i="5"/>
  <c r="H1394" i="5"/>
  <c r="H1395" i="5"/>
  <c r="H1396" i="5"/>
  <c r="H1398" i="5"/>
  <c r="H1400" i="5"/>
  <c r="H1402" i="5"/>
  <c r="H1403" i="5"/>
  <c r="H1404" i="5"/>
  <c r="H1405" i="5"/>
  <c r="H1406" i="5"/>
  <c r="H1407" i="5"/>
  <c r="H1408" i="5"/>
  <c r="H1409" i="5"/>
  <c r="H1410" i="5"/>
  <c r="H1411" i="5"/>
  <c r="H1412" i="5"/>
  <c r="H1414" i="5"/>
  <c r="H1416" i="5"/>
  <c r="H1417" i="5"/>
  <c r="H1418" i="5"/>
  <c r="H1421" i="5"/>
  <c r="H1424" i="5"/>
  <c r="H1426" i="5"/>
  <c r="H1432" i="5"/>
  <c r="H1434" i="5"/>
  <c r="H1436" i="5"/>
  <c r="H1438" i="5"/>
  <c r="H1440" i="5"/>
  <c r="H1444" i="5"/>
  <c r="H1445" i="5"/>
  <c r="H1446" i="5"/>
  <c r="H1452" i="5"/>
  <c r="H1461" i="5"/>
  <c r="H1462" i="5"/>
  <c r="H1463" i="5"/>
  <c r="H1464" i="5"/>
  <c r="H1465" i="5"/>
  <c r="H1467" i="5"/>
  <c r="K1473" i="5"/>
  <c r="I1474" i="5"/>
  <c r="K1474" i="5" s="1"/>
  <c r="K1475" i="5"/>
  <c r="K1476" i="5"/>
  <c r="I1478" i="5"/>
  <c r="K1478" i="5" s="1"/>
  <c r="K1480" i="5"/>
  <c r="I1481" i="5"/>
  <c r="K1481" i="5" s="1"/>
  <c r="I1482" i="5"/>
  <c r="K1482" i="5" s="1"/>
  <c r="H1493" i="5"/>
  <c r="H1497" i="5"/>
  <c r="I1497" i="5"/>
  <c r="H1501" i="5"/>
  <c r="H1505" i="5"/>
  <c r="H1507" i="5"/>
  <c r="H1509" i="5"/>
  <c r="H1511" i="5"/>
  <c r="H1513" i="5"/>
  <c r="H1515" i="5"/>
  <c r="H1517" i="5"/>
  <c r="H1519" i="5"/>
  <c r="H1521" i="5"/>
  <c r="H1523" i="5"/>
  <c r="H1525" i="5"/>
  <c r="H1527" i="5"/>
  <c r="H1533" i="5"/>
  <c r="H1536" i="5"/>
  <c r="H1539" i="5"/>
  <c r="H1541" i="5"/>
  <c r="H1544" i="5"/>
  <c r="H1552" i="5"/>
  <c r="H1554" i="5"/>
  <c r="H1557" i="5"/>
  <c r="H1560" i="5"/>
  <c r="H1562" i="5"/>
  <c r="H1573" i="5"/>
  <c r="I1573" i="5"/>
  <c r="H1577" i="5"/>
  <c r="I1577" i="5"/>
  <c r="H1581" i="5"/>
  <c r="I1581" i="5"/>
  <c r="H1585" i="5"/>
  <c r="I1585" i="5"/>
  <c r="H1589" i="5"/>
  <c r="I1589" i="5"/>
  <c r="H1594" i="5"/>
  <c r="H1596" i="5"/>
  <c r="H1598" i="5"/>
  <c r="H1599" i="5"/>
  <c r="H1600" i="5"/>
  <c r="H1601" i="5"/>
  <c r="H1602" i="5"/>
  <c r="H1603" i="5"/>
  <c r="H1604" i="5"/>
  <c r="H1605" i="5"/>
  <c r="H1607" i="5"/>
  <c r="H1609" i="5"/>
  <c r="H1610" i="5"/>
  <c r="H1611" i="5"/>
  <c r="H1612" i="5"/>
  <c r="H1613" i="5"/>
  <c r="H1616" i="5"/>
  <c r="H1618" i="5"/>
  <c r="H1621" i="5"/>
  <c r="H1622" i="5"/>
  <c r="H1628" i="5"/>
  <c r="H1638" i="5"/>
  <c r="H1641" i="5"/>
  <c r="H1642" i="5"/>
  <c r="H1645" i="5"/>
  <c r="H1647" i="5"/>
  <c r="I1621" i="5" l="1"/>
  <c r="I1622" i="5" s="1"/>
  <c r="K1622" i="5" s="1"/>
  <c r="K1014" i="5"/>
  <c r="I947" i="5"/>
  <c r="I1261" i="5"/>
  <c r="K1261" i="5" s="1"/>
  <c r="I762" i="5"/>
  <c r="K762" i="5" s="1"/>
  <c r="K772" i="5" s="1"/>
  <c r="I132" i="5"/>
  <c r="K132" i="5" s="1"/>
  <c r="K127" i="5"/>
  <c r="I136" i="5"/>
  <c r="K136" i="5" s="1"/>
  <c r="I1048" i="5"/>
  <c r="K1048" i="5" s="1"/>
  <c r="I678" i="5"/>
  <c r="K678" i="5" s="1"/>
  <c r="K677" i="5"/>
  <c r="I389" i="5"/>
  <c r="K389" i="5" s="1"/>
  <c r="I473" i="5"/>
  <c r="K473" i="5" s="1"/>
  <c r="I140" i="5"/>
  <c r="K140" i="5" s="1"/>
  <c r="I1156" i="5"/>
  <c r="K1156" i="5" s="1"/>
  <c r="K1168" i="5"/>
  <c r="I770" i="5"/>
  <c r="K770" i="5" s="1"/>
  <c r="I857" i="5"/>
  <c r="K857" i="5" s="1"/>
  <c r="I769" i="5"/>
  <c r="K769" i="5" s="1"/>
  <c r="I955" i="5"/>
  <c r="K767" i="5"/>
  <c r="I1106" i="5"/>
  <c r="K1106" i="5" s="1"/>
  <c r="K1097" i="5"/>
  <c r="I1258" i="5"/>
  <c r="K1258" i="5" s="1"/>
  <c r="I853" i="5"/>
  <c r="K853" i="5" s="1"/>
  <c r="I672" i="5"/>
  <c r="K672" i="5" s="1"/>
  <c r="I290" i="5"/>
  <c r="I295" i="5" s="1"/>
  <c r="K295" i="5" s="1"/>
  <c r="K256" i="5"/>
  <c r="I1485" i="5"/>
  <c r="K1485" i="5" s="1"/>
  <c r="I679" i="5"/>
  <c r="K679" i="5" s="1"/>
  <c r="I482" i="5"/>
  <c r="K482" i="5" s="1"/>
  <c r="I1483" i="5"/>
  <c r="K1483" i="5" s="1"/>
  <c r="I1260" i="5"/>
  <c r="K1260" i="5" s="1"/>
  <c r="I1259" i="5"/>
  <c r="K1259" i="5" s="1"/>
  <c r="I861" i="5"/>
  <c r="K861" i="5" s="1"/>
  <c r="I849" i="5"/>
  <c r="I852" i="5" s="1"/>
  <c r="K852" i="5" s="1"/>
  <c r="I564" i="5"/>
  <c r="K564" i="5" s="1"/>
  <c r="K574" i="5" s="1"/>
  <c r="I909" i="5"/>
  <c r="I572" i="5"/>
  <c r="K572" i="5" s="1"/>
  <c r="I1224" i="5"/>
  <c r="K1224" i="5" s="1"/>
  <c r="I571" i="5"/>
  <c r="K571" i="5" s="1"/>
  <c r="K569" i="5"/>
  <c r="K1036" i="5"/>
  <c r="I131" i="5"/>
  <c r="K131" i="5" s="1"/>
  <c r="K128" i="5"/>
  <c r="I1484" i="5"/>
  <c r="K1484" i="5" s="1"/>
  <c r="I1252" i="5"/>
  <c r="K1252" i="5" s="1"/>
  <c r="I1045" i="5"/>
  <c r="K1045" i="5" s="1"/>
  <c r="I681" i="5"/>
  <c r="K681" i="5" s="1"/>
  <c r="I479" i="5"/>
  <c r="K479" i="5" s="1"/>
  <c r="K1044" i="5"/>
  <c r="K478" i="5"/>
  <c r="I388" i="5"/>
  <c r="K388" i="5" s="1"/>
  <c r="K377" i="5"/>
  <c r="I1477" i="5"/>
  <c r="K1477" i="5" s="1"/>
  <c r="I1228" i="5"/>
  <c r="K1228" i="5" s="1"/>
  <c r="I1164" i="5"/>
  <c r="K1164" i="5" s="1"/>
  <c r="I1010" i="5"/>
  <c r="I771" i="5"/>
  <c r="K771" i="5" s="1"/>
  <c r="I387" i="5"/>
  <c r="K387" i="5" s="1"/>
  <c r="I1486" i="5"/>
  <c r="K1486" i="5" s="1"/>
  <c r="I1047" i="5"/>
  <c r="K1047" i="5" s="1"/>
  <c r="I481" i="5"/>
  <c r="K481" i="5" s="1"/>
  <c r="I303" i="5"/>
  <c r="K303" i="5" s="1"/>
  <c r="I573" i="5"/>
  <c r="K573" i="5" s="1"/>
  <c r="I386" i="5"/>
  <c r="K386" i="5" s="1"/>
  <c r="G45" i="4"/>
  <c r="J40" i="4"/>
  <c r="I39" i="4"/>
  <c r="J39" i="4" s="1"/>
  <c r="I32" i="4"/>
  <c r="J32" i="4" s="1"/>
  <c r="I26" i="4"/>
  <c r="J26" i="4" s="1"/>
  <c r="J24" i="4"/>
  <c r="I23" i="4"/>
  <c r="J23" i="4" s="1"/>
  <c r="I19" i="4"/>
  <c r="J19" i="4" s="1"/>
  <c r="I16" i="4"/>
  <c r="J16" i="4" s="1"/>
  <c r="M22" i="2"/>
  <c r="J22" i="2"/>
  <c r="G22" i="2"/>
  <c r="J18" i="2"/>
  <c r="J16" i="2"/>
  <c r="J45" i="4" l="1"/>
  <c r="K1621" i="5"/>
  <c r="I959" i="5"/>
  <c r="I137" i="5"/>
  <c r="K137" i="5" s="1"/>
  <c r="I139" i="5"/>
  <c r="K139" i="5" s="1"/>
  <c r="I299" i="5"/>
  <c r="I300" i="5" s="1"/>
  <c r="K300" i="5" s="1"/>
  <c r="I859" i="5"/>
  <c r="K859" i="5" s="1"/>
  <c r="I860" i="5"/>
  <c r="K860" i="5" s="1"/>
  <c r="I138" i="5"/>
  <c r="K138" i="5" s="1"/>
  <c r="I1114" i="5"/>
  <c r="K1114" i="5" s="1"/>
  <c r="K290" i="5"/>
  <c r="K849" i="5"/>
  <c r="I291" i="5"/>
  <c r="I294" i="5" s="1"/>
  <c r="K294" i="5" s="1"/>
  <c r="I1152" i="5"/>
  <c r="K1152" i="5" s="1"/>
  <c r="I858" i="5"/>
  <c r="K858" i="5" s="1"/>
  <c r="I917" i="5"/>
  <c r="K1049" i="5" s="1"/>
  <c r="H76" i="7"/>
  <c r="H75" i="7"/>
  <c r="H72" i="7"/>
  <c r="H70" i="7"/>
  <c r="H69" i="7"/>
  <c r="H68" i="7"/>
  <c r="H66" i="7"/>
  <c r="H65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F25" i="6"/>
  <c r="H25" i="6" s="1"/>
  <c r="H24" i="6"/>
  <c r="H23" i="6"/>
  <c r="H22" i="6"/>
  <c r="H21" i="6"/>
  <c r="H20" i="6"/>
  <c r="H19" i="6"/>
  <c r="H18" i="6"/>
  <c r="H17" i="6"/>
  <c r="K1262" i="5" l="1"/>
  <c r="K862" i="5"/>
  <c r="K141" i="5"/>
  <c r="K299" i="5"/>
  <c r="I302" i="5"/>
  <c r="K302" i="5" s="1"/>
  <c r="I301" i="5"/>
  <c r="K301" i="5" s="1"/>
  <c r="K291" i="5"/>
  <c r="H82" i="7"/>
  <c r="H110" i="6"/>
  <c r="L27" i="3" l="1"/>
  <c r="I27" i="3"/>
  <c r="G27" i="3"/>
  <c r="L26" i="3"/>
  <c r="M26" i="3" s="1"/>
  <c r="K26" i="3"/>
  <c r="I26" i="3"/>
  <c r="H26" i="3"/>
  <c r="J26" i="3" s="1"/>
  <c r="G26" i="3"/>
  <c r="K24" i="3"/>
  <c r="G24" i="3"/>
  <c r="F24" i="3"/>
  <c r="I24" i="3" s="1"/>
  <c r="K23" i="3"/>
  <c r="I23" i="3"/>
  <c r="L23" i="3" s="1"/>
  <c r="M23" i="3" s="1"/>
  <c r="F23" i="3"/>
  <c r="G23" i="3" s="1"/>
  <c r="K22" i="3"/>
  <c r="I22" i="3"/>
  <c r="L22" i="3" s="1"/>
  <c r="M22" i="3" s="1"/>
  <c r="G22" i="3"/>
  <c r="F22" i="3"/>
  <c r="K18" i="3"/>
  <c r="I18" i="3"/>
  <c r="L18" i="3" s="1"/>
  <c r="M18" i="3" s="1"/>
  <c r="G18" i="3"/>
  <c r="K16" i="3"/>
  <c r="F16" i="3"/>
  <c r="I16" i="3" s="1"/>
  <c r="K14" i="3"/>
  <c r="F14" i="3"/>
  <c r="I14" i="3" s="1"/>
  <c r="L16" i="3" l="1"/>
  <c r="M16" i="3" s="1"/>
  <c r="J16" i="3"/>
  <c r="J24" i="3"/>
  <c r="L24" i="3"/>
  <c r="M24" i="3" s="1"/>
  <c r="J14" i="3"/>
  <c r="L14" i="3"/>
  <c r="M14" i="3" s="1"/>
  <c r="J22" i="3"/>
  <c r="G16" i="3"/>
  <c r="G14" i="3"/>
  <c r="H27" i="3"/>
  <c r="J23" i="3"/>
  <c r="J18" i="3"/>
  <c r="K27" i="3" l="1"/>
  <c r="M27" i="3" s="1"/>
  <c r="J27" i="3"/>
  <c r="J29" i="3" s="1"/>
  <c r="J31" i="3" s="1"/>
  <c r="M29" i="3"/>
  <c r="M31" i="3" s="1"/>
  <c r="G29" i="3"/>
  <c r="G31" i="3" s="1"/>
  <c r="D25" i="1" l="1"/>
  <c r="C25" i="1"/>
</calcChain>
</file>

<file path=xl/sharedStrings.xml><?xml version="1.0" encoding="utf-8"?>
<sst xmlns="http://schemas.openxmlformats.org/spreadsheetml/2006/main" count="7966" uniqueCount="830">
  <si>
    <t>NÁZEV AKCE :</t>
  </si>
  <si>
    <t>Odkanalizování povodí Jizery - část B</t>
  </si>
  <si>
    <t xml:space="preserve">UCELENÁ ČÁST STAVBY : </t>
  </si>
  <si>
    <t>ČÍSLO SMLOUVY OBJEDNATELE :</t>
  </si>
  <si>
    <t xml:space="preserve">VRI/SOD/2020/12/Ži </t>
  </si>
  <si>
    <t>ČÍSLO SMLOUVY ZHOTOVITELE :</t>
  </si>
  <si>
    <t>VCES-6003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</si>
  <si>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</si>
  <si>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</si>
  <si>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</si>
  <si>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</si>
  <si>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</si>
  <si>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</si>
  <si>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</si>
  <si>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</si>
  <si>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</si>
  <si>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</si>
  <si>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Změna oprav komunikací ÚHERCE - POWERCEM</t>
  </si>
  <si>
    <t>Celkem:</t>
  </si>
  <si>
    <t>Zhotovitel:</t>
  </si>
  <si>
    <t>Dne:</t>
  </si>
  <si>
    <t>Autorský dozor:</t>
  </si>
  <si>
    <t>Správce stavby:</t>
  </si>
  <si>
    <t>Objednatel:</t>
  </si>
  <si>
    <t>KRYCÍ LIST ZMĚNOVÉHO LISTU č.006</t>
  </si>
  <si>
    <t>006-01</t>
  </si>
  <si>
    <t xml:space="preserve">odečet skládkovné - Semčice a Kolomuty </t>
  </si>
  <si>
    <t>006-02</t>
  </si>
  <si>
    <t xml:space="preserve">spadiště na stoce A a B </t>
  </si>
  <si>
    <t>006-03</t>
  </si>
  <si>
    <t xml:space="preserve">Betonování vykonzolovaného chodníku v Zámostí </t>
  </si>
  <si>
    <t>006-04</t>
  </si>
  <si>
    <t>006-05</t>
  </si>
  <si>
    <t>Přeložky vodovodů</t>
  </si>
  <si>
    <t>006-06</t>
  </si>
  <si>
    <t>Vodovodní přípojky</t>
  </si>
  <si>
    <t>006-07</t>
  </si>
  <si>
    <t>Doměrky - uznatelné</t>
  </si>
  <si>
    <t>006-08</t>
  </si>
  <si>
    <t>Doměrky  - neuzanatelné</t>
  </si>
  <si>
    <t>Odvoz zeminy do Semčic</t>
  </si>
  <si>
    <t>171201211</t>
  </si>
  <si>
    <t>Poplatek za uložení stavebního odpadu - zeminy a kameniva na skládce</t>
  </si>
  <si>
    <t>t</t>
  </si>
  <si>
    <t>Odvoz zeminy do Kolomut</t>
  </si>
  <si>
    <t>Popis</t>
  </si>
  <si>
    <t>MJ</t>
  </si>
  <si>
    <t>Množství</t>
  </si>
  <si>
    <t>D</t>
  </si>
  <si>
    <t>HSV</t>
  </si>
  <si>
    <t>Práce a dodávky HSV</t>
  </si>
  <si>
    <t>4</t>
  </si>
  <si>
    <t>Vodorovné konstrukce</t>
  </si>
  <si>
    <t>K</t>
  </si>
  <si>
    <t>452313141 - URS -5%</t>
  </si>
  <si>
    <t>Zajiš´tovací konstrukce z betonu prostého - bloky  spadišť  tř. C 16/20 otevřený výkop</t>
  </si>
  <si>
    <t>m3</t>
  </si>
  <si>
    <t>(11,26+10*0,49)*0,6*0,7=</t>
  </si>
  <si>
    <t>výška  obetonování  spadiště</t>
  </si>
  <si>
    <t xml:space="preserve">452353101 - URS -5% </t>
  </si>
  <si>
    <t>Bednění zajišťovacích  konstrukcí  - bloků</t>
  </si>
  <si>
    <t>m2</t>
  </si>
  <si>
    <t>(11,26+10*0,49)*3*0,7=</t>
  </si>
  <si>
    <t>8</t>
  </si>
  <si>
    <t>Trubní vedení</t>
  </si>
  <si>
    <t>721110974-URS -5%</t>
  </si>
  <si>
    <t>Krácení kameninových trub DN 200 pro spadištěvčetně  obrušování  náběhů</t>
  </si>
  <si>
    <t>kus</t>
  </si>
  <si>
    <t>84</t>
  </si>
  <si>
    <t>M</t>
  </si>
  <si>
    <t>59224070</t>
  </si>
  <si>
    <t>skruž betonová DN 1000x1000 PS, 100x100x12 cm pro odpočet  ceny viz  v pol 84a</t>
  </si>
  <si>
    <t>VV</t>
  </si>
  <si>
    <t/>
  </si>
  <si>
    <t>84a</t>
  </si>
  <si>
    <t>59224070 - R</t>
  </si>
  <si>
    <t>skruž betonová DN 1000x1000 PS, 100x100x12 cm - s otvorem  pro spadiště a  čedičovým obkladem čelní stěny - rozdílová  cena mezi  nákupem a  rozpočtem</t>
  </si>
  <si>
    <t>10*(</t>
  </si>
  <si>
    <t>Stoka A</t>
  </si>
  <si>
    <t xml:space="preserve">7,55*0,7*0,6  </t>
  </si>
  <si>
    <t>(7,55+9*0,49)*3*0,7=</t>
  </si>
  <si>
    <t>721110974- URS -5%</t>
  </si>
  <si>
    <t>Krácení kameninových trub DN 200 pro spadiště</t>
  </si>
  <si>
    <t>79</t>
  </si>
  <si>
    <t>skruž betonová DN 1000x1000 PS, 100x100x12 cm, pro odpočet  ceny viz  v pol 79a</t>
  </si>
  <si>
    <t>79a</t>
  </si>
  <si>
    <t>Stoka B</t>
  </si>
  <si>
    <t>v</t>
  </si>
  <si>
    <t>1.1</t>
  </si>
  <si>
    <t>SO01 B2</t>
  </si>
  <si>
    <t>Cena dle SOD</t>
  </si>
  <si>
    <t>Vícepráce - méněpráce</t>
  </si>
  <si>
    <t>Číslo pozice</t>
  </si>
  <si>
    <t>J.C .</t>
  </si>
  <si>
    <t>Cena
celkem</t>
  </si>
  <si>
    <t xml:space="preserve">J.C. </t>
  </si>
  <si>
    <t>Cena 
celkem</t>
  </si>
  <si>
    <t>1</t>
  </si>
  <si>
    <t>Zemní práce</t>
  </si>
  <si>
    <t>URS 2022 01 -5%</t>
  </si>
  <si>
    <t>129951123</t>
  </si>
  <si>
    <t>Bourání zdiva z ŽB nebo předpjatého betonu v odkopávkách nebo prokopávkách strojně</t>
  </si>
  <si>
    <t xml:space="preserve">2 </t>
  </si>
  <si>
    <t>Zakládání</t>
  </si>
  <si>
    <t>278361111</t>
  </si>
  <si>
    <t>Výztuž betonové římsy (napojení na stávající výztuž) svařovanými sítěmi Kari</t>
  </si>
  <si>
    <t>kari síť 8x15x15 - 20ks; 32,39kg/ks</t>
  </si>
  <si>
    <t>452311131</t>
  </si>
  <si>
    <t>Podkladní desky z betonu prostého tř. C 12/15 otevřený výkop</t>
  </si>
  <si>
    <t>dobetonávka vybpurané konzoly</t>
  </si>
  <si>
    <t>9</t>
  </si>
  <si>
    <t>Ostatní konstrukce a práce, bourání</t>
  </si>
  <si>
    <t>985331111</t>
  </si>
  <si>
    <t>Dodatečné vlepování betonářské výztuže D 8 mm do cementové aktivované malty včetně vyvrtání otvoru</t>
  </si>
  <si>
    <t>m</t>
  </si>
  <si>
    <t>13021011</t>
  </si>
  <si>
    <t>tyč ocelová kruhová žebírková DIN 488 jakost B500B (10 505) výztuž do betonu D 8mm</t>
  </si>
  <si>
    <t>985131111</t>
  </si>
  <si>
    <t>Očištění ploch stěn, rubu kleneb a podlah tlakovou vodou</t>
  </si>
  <si>
    <t>997</t>
  </si>
  <si>
    <t>Přesun sutě</t>
  </si>
  <si>
    <t>52</t>
  </si>
  <si>
    <t>997221551.1</t>
  </si>
  <si>
    <t>Vodorovná doprava suti ze sypkých materiálů na skládku</t>
  </si>
  <si>
    <t>57</t>
  </si>
  <si>
    <t>997221815</t>
  </si>
  <si>
    <t>Poplatek za uložení na skládce (skládkovné) stavebního odpadu betonového kód odpadu 170 101</t>
  </si>
  <si>
    <t>Změna celkem</t>
  </si>
  <si>
    <t xml:space="preserve">Správce stavby:        </t>
  </si>
  <si>
    <t xml:space="preserve">Dne:        </t>
  </si>
  <si>
    <t>2</t>
  </si>
  <si>
    <t>111201R-101</t>
  </si>
  <si>
    <t>Odstranění keřů s rozdrcením - průměr kmene do 100 mm</t>
  </si>
  <si>
    <t>3</t>
  </si>
  <si>
    <t>112101R-102</t>
  </si>
  <si>
    <t>Odstranění stromů listnatých nebo jehličnatých průměru kmene do 300 mm včetně odstranění pařezů a rozdrcení větví</t>
  </si>
  <si>
    <t>112101R-103</t>
  </si>
  <si>
    <t>Odstranění stromů listnatých nebo jehličnatých průměru kmene nad 300 mm včetně odstranění pařezů a rozdrcení větví</t>
  </si>
  <si>
    <t>5</t>
  </si>
  <si>
    <t>113106521</t>
  </si>
  <si>
    <t>Rozebrání dlažeb vozovek z drobných kostek s ložem z kameniva strojně pl přes 200 m2</t>
  </si>
  <si>
    <t>6</t>
  </si>
  <si>
    <t>113107221</t>
  </si>
  <si>
    <t>Odstranění podkladu z kameniva drceného tl 100 mm strojně pl přes 200 m2</t>
  </si>
  <si>
    <t>7</t>
  </si>
  <si>
    <t>113107222</t>
  </si>
  <si>
    <t>Odstranění podkladu z kameniva drceného tl 200 mm strojně pl přes 200 m2</t>
  </si>
  <si>
    <t>113107223</t>
  </si>
  <si>
    <t>Odstranění podkladu z kameniva drceného tl 300 mm strojně pl přes 200 m2</t>
  </si>
  <si>
    <t>113107224</t>
  </si>
  <si>
    <t>Odstranění podkladu z kameniva drceného tl 400 mm strojně pl přes 200 m2</t>
  </si>
  <si>
    <t>10</t>
  </si>
  <si>
    <t>113107232</t>
  </si>
  <si>
    <t>Odstranění podkladu z betonu prostého tl 300 mm strojně pl přes 200 m2</t>
  </si>
  <si>
    <t>11</t>
  </si>
  <si>
    <t>113154323</t>
  </si>
  <si>
    <t>Frézování živičného krytu tl 50 mm pruh š 1 m pl do 10000 m2 bez překážek v trase</t>
  </si>
  <si>
    <t>12</t>
  </si>
  <si>
    <t>113154324</t>
  </si>
  <si>
    <t>Frézování živičného krytu tl 100 mm pruh š 1 m pl do 10000 m2 bez překážek v trase</t>
  </si>
  <si>
    <t>13</t>
  </si>
  <si>
    <t>115001101</t>
  </si>
  <si>
    <t>Převedení vody potrubím DN do 100</t>
  </si>
  <si>
    <t>14</t>
  </si>
  <si>
    <t>115101201</t>
  </si>
  <si>
    <t>Čerpání vody na dopravní výšku do 10 m průměrný přítok do 500 l/min</t>
  </si>
  <si>
    <t>hod</t>
  </si>
  <si>
    <t>15</t>
  </si>
  <si>
    <t>115101301</t>
  </si>
  <si>
    <t>Pohotovost čerpací soupravy pro dopravní výšku do 10 m přítok do 500 l/min</t>
  </si>
  <si>
    <t>den</t>
  </si>
  <si>
    <t>16</t>
  </si>
  <si>
    <t>119001401</t>
  </si>
  <si>
    <t>Dočasné zajištění potrubí ocelového nebo litinového DN do 200</t>
  </si>
  <si>
    <t>17</t>
  </si>
  <si>
    <t>119001421</t>
  </si>
  <si>
    <t>Dočasné zajištění kabelů a kabelových tratí ze 3 volně ložených kabelů</t>
  </si>
  <si>
    <t>18</t>
  </si>
  <si>
    <t>121101101</t>
  </si>
  <si>
    <t>Sejmutí ornice s přemístěním na vzdálenost do 50 m</t>
  </si>
  <si>
    <t>19</t>
  </si>
  <si>
    <t>121101201</t>
  </si>
  <si>
    <t>Odstranění lesní hrabanky</t>
  </si>
  <si>
    <t>20</t>
  </si>
  <si>
    <t>130001101</t>
  </si>
  <si>
    <t>Příplatek za ztížení vykopávky v blízkosti podzemního vedení</t>
  </si>
  <si>
    <t>21</t>
  </si>
  <si>
    <t>132201202</t>
  </si>
  <si>
    <t>Hloubení rýh š do 2000 mm v hornině tř. 3 objemu do 1000 m3</t>
  </si>
  <si>
    <t>22</t>
  </si>
  <si>
    <t>132201209</t>
  </si>
  <si>
    <t>Příplatek za lepivost k hloubení rýh š do 2000 mm v hornině tř. 3</t>
  </si>
  <si>
    <t>23</t>
  </si>
  <si>
    <t>132301202</t>
  </si>
  <si>
    <t>Hloubení rýh š do 2000 mm v hornině tř. 4 objemu do 1000 m3</t>
  </si>
  <si>
    <t>24</t>
  </si>
  <si>
    <t>132301209</t>
  </si>
  <si>
    <t>Příplatek za lepivost k hloubení rýh š do 2000 mm v hornině tř. 4</t>
  </si>
  <si>
    <t>25</t>
  </si>
  <si>
    <t>132401R-101</t>
  </si>
  <si>
    <t>Rozpojování pevných hornin tř.5 skalního podloží rýh š do 2000 mm  frézováním včetně svislého přemístění výkopku</t>
  </si>
  <si>
    <t>26</t>
  </si>
  <si>
    <t>132501R-101</t>
  </si>
  <si>
    <t>Rozpojování pevných hornin tř.6 skalního podloží rýh š do 2000 mm  frézováním včetně svislého přemístění výkopku</t>
  </si>
  <si>
    <t>27</t>
  </si>
  <si>
    <t>151811131</t>
  </si>
  <si>
    <t>Osazení pažicího boxu hl výkopu do 4 m š do 1,2 m</t>
  </si>
  <si>
    <t>28</t>
  </si>
  <si>
    <t>151811141</t>
  </si>
  <si>
    <t>Osazení pažicího boxu hl výkopu do 6 m š do 1,2 m</t>
  </si>
  <si>
    <t>29</t>
  </si>
  <si>
    <t>151811231</t>
  </si>
  <si>
    <t>Odstranění pažicího boxu hl výkopu do 4 m š do 1,2 m</t>
  </si>
  <si>
    <t>30</t>
  </si>
  <si>
    <t>151811241</t>
  </si>
  <si>
    <t>Odstranění pažicího boxu hl výkopu do 6 m š do 1,2 m</t>
  </si>
  <si>
    <t>31</t>
  </si>
  <si>
    <t>162301R-101</t>
  </si>
  <si>
    <t>Vodorovné přemístění výkopku/sypaniny z horniny tř. 1 až 6 na mezideponii</t>
  </si>
  <si>
    <t>32</t>
  </si>
  <si>
    <t>162601R-102</t>
  </si>
  <si>
    <t>Vodorovné přemístění přebytečného výkopku/sypaniny z horniny tř. 1 až 6 na skládku</t>
  </si>
  <si>
    <t>33</t>
  </si>
  <si>
    <t>167101102</t>
  </si>
  <si>
    <t>Nakládání výkopku z hornin tř. 1 až 4 přes 100 m3</t>
  </si>
  <si>
    <t>34</t>
  </si>
  <si>
    <t>171201201</t>
  </si>
  <si>
    <t>Uložení sypaniny na skládky,  čl.1.2-TP v.1.9</t>
  </si>
  <si>
    <t>35</t>
  </si>
  <si>
    <t>36</t>
  </si>
  <si>
    <t>174101101</t>
  </si>
  <si>
    <t>Zásyp jam, šachet rýh nebo kolem objektů sypaninou se zhutněním</t>
  </si>
  <si>
    <t>37</t>
  </si>
  <si>
    <t>175151101</t>
  </si>
  <si>
    <t>Obsypání potrubí strojně sypaninou bez prohození, uloženou do 3 m</t>
  </si>
  <si>
    <t>38</t>
  </si>
  <si>
    <t>583373310</t>
  </si>
  <si>
    <t>štěrkopísek frakce 0/22</t>
  </si>
  <si>
    <t>39</t>
  </si>
  <si>
    <t>181301116</t>
  </si>
  <si>
    <t>Rozprostření ornice tl vrstvy do 400 mm pl přes 500 m2 v rovině nebo ve svahu do 1:5</t>
  </si>
  <si>
    <t>40</t>
  </si>
  <si>
    <t>181301R-103</t>
  </si>
  <si>
    <t>Rozprostření lesní hrabanky tl vrstvy do 200 mm pl do 500 m2 v rovině nebo ve svahu do 1:5</t>
  </si>
  <si>
    <t>41</t>
  </si>
  <si>
    <t>212752212</t>
  </si>
  <si>
    <t>Trativod z drenážních trubek plastových flexibilních D do 100 mm včetně lože otevřený výkop</t>
  </si>
  <si>
    <t>Svislé a kompletní konstrukce</t>
  </si>
  <si>
    <t>42</t>
  </si>
  <si>
    <t>359901111</t>
  </si>
  <si>
    <t>Vyčištění stok</t>
  </si>
  <si>
    <t>43</t>
  </si>
  <si>
    <t>359901211</t>
  </si>
  <si>
    <t xml:space="preserve">Monitoring stoky jakékoli výšky na nové kanalizaci - neoceňovat dodává objednatel </t>
  </si>
  <si>
    <t>44</t>
  </si>
  <si>
    <t>452112111</t>
  </si>
  <si>
    <t>Osazení betonových prstenců nebo rámů v do 100 mm</t>
  </si>
  <si>
    <t>45</t>
  </si>
  <si>
    <t>59224013</t>
  </si>
  <si>
    <t>prstenec betonový vyrovnávací ke krytu šachty 62,5x10x10 cm</t>
  </si>
  <si>
    <t>46</t>
  </si>
  <si>
    <t>59224012</t>
  </si>
  <si>
    <t>prstenec betonový vyrovnávací ke krytu šachty 62,5x8x10 cm</t>
  </si>
  <si>
    <t>47</t>
  </si>
  <si>
    <t>59224011</t>
  </si>
  <si>
    <t>prstenec betonový vyrovnávací ke krytu šachty 62,5x6x10 cm</t>
  </si>
  <si>
    <t>48</t>
  </si>
  <si>
    <t>59224010</t>
  </si>
  <si>
    <t>prstenec betonový vyrovnávací ke krytu šachty 62,5x4x10 cm</t>
  </si>
  <si>
    <t>49</t>
  </si>
  <si>
    <t>452112121</t>
  </si>
  <si>
    <t>Osazení betonových prstenců nebo rámů v do 200 mm</t>
  </si>
  <si>
    <t>50</t>
  </si>
  <si>
    <t>592MAT-104</t>
  </si>
  <si>
    <t>prstenec betonový vyrovnávací 62,5x12 ( nebo spádový)</t>
  </si>
  <si>
    <t>51</t>
  </si>
  <si>
    <t>452312131</t>
  </si>
  <si>
    <t>Sedlové lože z betonu prostého tř. C 12/15 otevřený výkop</t>
  </si>
  <si>
    <t>Komunikace pozemní</t>
  </si>
  <si>
    <t>53</t>
  </si>
  <si>
    <t>564851111</t>
  </si>
  <si>
    <t>Podklad ze štěrkodrtě ŠD tl 150 mm</t>
  </si>
  <si>
    <t>54</t>
  </si>
  <si>
    <t>564871116</t>
  </si>
  <si>
    <t>Podklad ze štěrkodrtě ŠD tl. 300 mm</t>
  </si>
  <si>
    <t>55</t>
  </si>
  <si>
    <t>564931412</t>
  </si>
  <si>
    <t>Podklad z asfaltového recyklátu tl 100 mm</t>
  </si>
  <si>
    <t>56</t>
  </si>
  <si>
    <t>573211107</t>
  </si>
  <si>
    <t>Postřik živičný spojovací z asfaltu v množství 0,30 kg/m2</t>
  </si>
  <si>
    <t>573211109</t>
  </si>
  <si>
    <t>Postřik živičný spojovací z asfaltu v množství 0,50 kg/m2</t>
  </si>
  <si>
    <t>58</t>
  </si>
  <si>
    <t>577144111</t>
  </si>
  <si>
    <t>Asfaltový beton vrstva obrusná ACO 11 (ABS) tř. I tl 50 mm š do 3 m z nemodifikovaného asfaltu</t>
  </si>
  <si>
    <t>59</t>
  </si>
  <si>
    <t>577165112</t>
  </si>
  <si>
    <t>Asfaltový beton vrstva ložní ACL 16 (ABH) tl 70 mm š do 3 m z nemodifikovaného asfaltu</t>
  </si>
  <si>
    <t>60</t>
  </si>
  <si>
    <t>581131115</t>
  </si>
  <si>
    <t>Kryt cementobetonový vozovek skupiny CB I tl 200 mm</t>
  </si>
  <si>
    <t>61</t>
  </si>
  <si>
    <t>591211111</t>
  </si>
  <si>
    <t>Kladení dlažby z kostek drobných z kamene do lože z kameniva těženého tl 50 mm</t>
  </si>
  <si>
    <t>62</t>
  </si>
  <si>
    <t>583801100</t>
  </si>
  <si>
    <t>kostka dlažební žula drobná</t>
  </si>
  <si>
    <t>63</t>
  </si>
  <si>
    <t>831352121</t>
  </si>
  <si>
    <t>Montáž potrubí z trub kameninových hrdlových s integrovaným těsněním výkop sklon do 20 % DN 200</t>
  </si>
  <si>
    <t>64</t>
  </si>
  <si>
    <t>RB0002016F15</t>
  </si>
  <si>
    <t>trouba kameninová glazovaná DN200mm L1,50m spojovací systém F Třida 160</t>
  </si>
  <si>
    <t>65</t>
  </si>
  <si>
    <t>831362121</t>
  </si>
  <si>
    <t>Montáž potrubí z trub kameninových hrdlových s integrovaným těsněním výkop sklon do 20 % DN 250</t>
  </si>
  <si>
    <t>66</t>
  </si>
  <si>
    <t>RB0002516C25</t>
  </si>
  <si>
    <t>trouba kameninová glazovaná DN250mm L2,50m spojovací systém C Třida 160</t>
  </si>
  <si>
    <t>67</t>
  </si>
  <si>
    <t>P-RING-0250N</t>
  </si>
  <si>
    <t>P kroužky DN 250 třída 160</t>
  </si>
  <si>
    <t>68</t>
  </si>
  <si>
    <t>831392121</t>
  </si>
  <si>
    <t>Montáž potrubí z trub kameninových hrdlových s integrovaným těsněním výkop sklon do 20 % DN 400</t>
  </si>
  <si>
    <t>69</t>
  </si>
  <si>
    <t>RB0004016C25</t>
  </si>
  <si>
    <t>trouba kameninová glazovaná DN400mm L2,50m spojovací systém C Třída 160</t>
  </si>
  <si>
    <t>70</t>
  </si>
  <si>
    <t>P-RING-0400N</t>
  </si>
  <si>
    <t>P kroužky DN 400 třída 160</t>
  </si>
  <si>
    <t>71</t>
  </si>
  <si>
    <t>837352221</t>
  </si>
  <si>
    <t>Montáž kameninových tvarovek jednoosých s integrovaným těsněním otevřený výkop DN 200</t>
  </si>
  <si>
    <t>72</t>
  </si>
  <si>
    <t>BB0002016F90</t>
  </si>
  <si>
    <t>koleno kameninové glazované DN200mm 90° spojovací systém F tř. 200</t>
  </si>
  <si>
    <t>73</t>
  </si>
  <si>
    <t>837361221</t>
  </si>
  <si>
    <t>Montáž kameninových tvarovek odbočných s integrovaným těsněním otevřený výkop DN 250</t>
  </si>
  <si>
    <t>74</t>
  </si>
  <si>
    <t>AB0252016CC2</t>
  </si>
  <si>
    <t>odbočka kameninová glazovaná jednoduchá kolmá DN250/200 L60cm spojovací systém C/F tř.160/200</t>
  </si>
  <si>
    <t>75</t>
  </si>
  <si>
    <t>AB0251516CF2</t>
  </si>
  <si>
    <t>odbočka kameninová glazovaná jednoduchá kolmá DN250/150 L50cm spojovací systém C/F tř.160/-</t>
  </si>
  <si>
    <t>76</t>
  </si>
  <si>
    <t>837362221</t>
  </si>
  <si>
    <t>Montáž kameninových tvarovek jednoosých s integrovaným těsněním otevřený výkop DN 250</t>
  </si>
  <si>
    <t>77</t>
  </si>
  <si>
    <t>GZ0002516C06</t>
  </si>
  <si>
    <t>trouba kameninová glazovaná zkrácená GZ DN250mm L60(75)cm třída 160 spojovací systém C</t>
  </si>
  <si>
    <t>78</t>
  </si>
  <si>
    <t>GA0002516C06</t>
  </si>
  <si>
    <t>trouba kameninová glazovaná zkrácená GA DN250mm L60(75)cm třída 160 spojovací systém C</t>
  </si>
  <si>
    <t>837392221</t>
  </si>
  <si>
    <t>Montáž kameninových tvarovek jednoosých s integrovaným těsněním otevřený výkop DN 400</t>
  </si>
  <si>
    <t>80</t>
  </si>
  <si>
    <t>GZ0004016C0B</t>
  </si>
  <si>
    <t>trouba kameninová glazovaná zkrácená GZ DN400mm L60(75)cm třída 160 spojovací systém C</t>
  </si>
  <si>
    <t>81</t>
  </si>
  <si>
    <t>GA0004016C0B</t>
  </si>
  <si>
    <t>trouba kameninová glazovaná zkrácená GA DN400mm L60(75)cm třída 160 spojovací systém C</t>
  </si>
  <si>
    <t>82</t>
  </si>
  <si>
    <t>892381R-101</t>
  </si>
  <si>
    <t>Zkoušky dle ČSN EN 1610 (75 6114) Provádění stok a kanalizačních přípojek a jejich zkoušení – vizuální prohlídka, zkouška vodotěsnosti (dle ČSN 75 6909 Zkoušky vodotěsnosti stok a kanalizačních zařízení) a kontrola deformace trub (čl. 12.1. – 12.3).</t>
  </si>
  <si>
    <t>83</t>
  </si>
  <si>
    <t>894411311</t>
  </si>
  <si>
    <t>Osazení železobetonových dílců pro šachty skruží rovných</t>
  </si>
  <si>
    <t>skruž betonová DN 1000x1000 PS, 100x100x12 cm</t>
  </si>
  <si>
    <t>85</t>
  </si>
  <si>
    <t>59224068</t>
  </si>
  <si>
    <t>skruž betonová DN 1000x500 PS, 100x50x12 cm</t>
  </si>
  <si>
    <t>86</t>
  </si>
  <si>
    <t>59224066</t>
  </si>
  <si>
    <t>skruž betonová DN 1000x250 PS, 100x25x12 cm</t>
  </si>
  <si>
    <t>87</t>
  </si>
  <si>
    <t>59224348</t>
  </si>
  <si>
    <t>těsnění elastomerové pro spojení šachetních dílů DN 1000</t>
  </si>
  <si>
    <t>88</t>
  </si>
  <si>
    <t>894412411</t>
  </si>
  <si>
    <t>Osazení železobetonových dílců pro šachty skruží přechodových</t>
  </si>
  <si>
    <t>89</t>
  </si>
  <si>
    <t>59224168</t>
  </si>
  <si>
    <t>skruž betonová přechodová 62,5/100x60x12 cm, stupadla poplastovaná kapsová</t>
  </si>
  <si>
    <t>90</t>
  </si>
  <si>
    <t>894414111</t>
  </si>
  <si>
    <t>Osazení železobetonových dílců pro šachty skruží základových (dno)</t>
  </si>
  <si>
    <t>91</t>
  </si>
  <si>
    <t>592MAT-101</t>
  </si>
  <si>
    <t>dno betonové šachtové čedičový žlab i nástupnice  dle TP 1.9. VAK MB a.s.- čl.3.19</t>
  </si>
  <si>
    <t>92</t>
  </si>
  <si>
    <t>899104111</t>
  </si>
  <si>
    <t>Osazení poklopů litinových nebo ocelových včetně rámů pro třídu zatížení D400, E600</t>
  </si>
  <si>
    <t>93</t>
  </si>
  <si>
    <t>552MAT-107</t>
  </si>
  <si>
    <t>šachtový poklop s rámem kruhový DN600 (třída D400) – z tvárné litiny,  dle TP 1.9. VAK MB a.s.- čl.3.22</t>
  </si>
  <si>
    <t>94</t>
  </si>
  <si>
    <t>899722114.1</t>
  </si>
  <si>
    <t>Krytí potrubí z plastů výstražnou fólií z PVC  šíře 100 – 300mm, barva hnědá, nápis „KANALIZACE“.</t>
  </si>
  <si>
    <t xml:space="preserve">  Ostatní konstrukce a práce-bourání</t>
  </si>
  <si>
    <t>95</t>
  </si>
  <si>
    <t>919732221</t>
  </si>
  <si>
    <t>Styčná spára napojení nového živičného povrchu na stávající za tepla š 15 mm hl 25 mm bez prořezání</t>
  </si>
  <si>
    <t>96</t>
  </si>
  <si>
    <t>919735111</t>
  </si>
  <si>
    <t>Řezání stávajícího živičného krytu hl do 50 mm</t>
  </si>
  <si>
    <t>97</t>
  </si>
  <si>
    <t>977151R-101</t>
  </si>
  <si>
    <t>Jádrové vrty diamantovými korunkami do D 300 mm do šachtové zkruže</t>
  </si>
  <si>
    <t>98</t>
  </si>
  <si>
    <t>977151R-102</t>
  </si>
  <si>
    <t>Vyplnění mezikruží po jádrovém vrtu vysocerozpínavou maltou,  dle TP 1.9. VAK MB a.s.- čl.3.19</t>
  </si>
  <si>
    <t>99</t>
  </si>
  <si>
    <t>100</t>
  </si>
  <si>
    <t>101</t>
  </si>
  <si>
    <t>997221845</t>
  </si>
  <si>
    <t>Poplatek za uložení na skládce (skládkovné) odpadu asfaltového bez dehtu kód odpadu 170 302</t>
  </si>
  <si>
    <t>102</t>
  </si>
  <si>
    <t>997221855</t>
  </si>
  <si>
    <t>Poplatek za uložení na skládce (skládkovné) zeminy a kameniva kód odpadu 170 504</t>
  </si>
  <si>
    <t>998</t>
  </si>
  <si>
    <t>Přesun hmot</t>
  </si>
  <si>
    <t>103</t>
  </si>
  <si>
    <t>998275101</t>
  </si>
  <si>
    <t>Přesun hmot pro trubní vedení z trub kameninových otevřený výkop</t>
  </si>
  <si>
    <t>Recyklace POWERCEM</t>
  </si>
  <si>
    <t>VCP</t>
  </si>
  <si>
    <t>Komunikace</t>
  </si>
  <si>
    <t>567532112</t>
  </si>
  <si>
    <t xml:space="preserve">Recyklace podkladu za studena na místě - promísení s pojivem, kamenivem tl 250 mm do 1000 m2   </t>
  </si>
  <si>
    <t>567541111</t>
  </si>
  <si>
    <t xml:space="preserve">Recyklace podkladu za studena na místě - rozpojení a reprofilace tl 300 mm plochy do 1000 m2   </t>
  </si>
  <si>
    <t>899331111</t>
  </si>
  <si>
    <t xml:space="preserve">Výšková úprava uličního vstupu nebo vpusti do 200 mm zvýšením poklopu   </t>
  </si>
  <si>
    <t>899431111</t>
  </si>
  <si>
    <t xml:space="preserve">Výšková úprava uličního vstupu nebo vpusti do 200 mm zvýšením krycího hrnce, šoupěte nebo hydrantu   </t>
  </si>
  <si>
    <t>938908411</t>
  </si>
  <si>
    <t xml:space="preserve">Čištění vozovek splachováním vodou   </t>
  </si>
  <si>
    <t>58522150</t>
  </si>
  <si>
    <t>cement portlandský směsný CEM II 32,5MPa (25 kg/m2)</t>
  </si>
  <si>
    <t>Povrchy</t>
  </si>
  <si>
    <t>577134111</t>
  </si>
  <si>
    <t>Asfaltový beton vrstva obrusná ACO 11 (ABS) tř. I tl 40 mm š do 3 m z nemodifikovaného asfaltu</t>
  </si>
  <si>
    <t>577145112</t>
  </si>
  <si>
    <t>Asfaltový beton vrstva ložní ACL 16 (ABH) tl 50 mm š do 3 m z nemodifikovaného asfaltu</t>
  </si>
  <si>
    <t>Stoka A2</t>
  </si>
  <si>
    <t>Stoka A3</t>
  </si>
  <si>
    <t>Stoka A4</t>
  </si>
  <si>
    <t>Recyklace POWERCEM 2021</t>
  </si>
  <si>
    <t>Stoka A5</t>
  </si>
  <si>
    <t>Stoka A6</t>
  </si>
  <si>
    <t>Stoka A7</t>
  </si>
  <si>
    <t>141721R-101</t>
  </si>
  <si>
    <t>Vrtaný zemní protlak hloubky do 6 m vnějšího průměru do 500 mm v hornině tř. 5 až 6</t>
  </si>
  <si>
    <t>286134400</t>
  </si>
  <si>
    <t>potrubí kanalizační tlakové PE100 SDR 17, tyče 12 m, 500 x 29,7 mm</t>
  </si>
  <si>
    <t>151101201</t>
  </si>
  <si>
    <t>Zřízení příložného pažení stěn výkopu hl do 4 m</t>
  </si>
  <si>
    <t>151101211</t>
  </si>
  <si>
    <t>Odstranění příložného pažení stěn hl do 4 m</t>
  </si>
  <si>
    <t>58344155</t>
  </si>
  <si>
    <t>štěrkodrť frakce 0/22</t>
  </si>
  <si>
    <t>564861111</t>
  </si>
  <si>
    <t>Podklad ze štěrkodrtě ŠD tl 200 mm</t>
  </si>
  <si>
    <t>567132115</t>
  </si>
  <si>
    <t>Podklad ze směsi stmelené cementem SC C 8/10 (KSC I) tl 200 mm</t>
  </si>
  <si>
    <t>851361131</t>
  </si>
  <si>
    <t>Montáž potrubí z trub litinových hrdlových s integrovaným těsněním otevřený výkop DN 250</t>
  </si>
  <si>
    <t>55253005.1</t>
  </si>
  <si>
    <t xml:space="preserve">trouba kanalizační litinová hrdlová DN 250 s násuvným jištěným hrdlovým spojem BLS tř.K9 resp.Class 64 dle ČSN EN 545 - viz 5.1 TPVS </t>
  </si>
  <si>
    <t>552MAT-106</t>
  </si>
  <si>
    <t>šachtový poklop s rámem kruhový DN600 (D400) – samonivelační rám,  dle TP 1.9. VAK MB a.s.- čl.3.21</t>
  </si>
  <si>
    <t>899911151</t>
  </si>
  <si>
    <t>Kluzná objímka výšky 90 mm vnějšího průměru potrubí do 267 mm</t>
  </si>
  <si>
    <t>899913165</t>
  </si>
  <si>
    <t>Uzavírací manžeta chráničky potrubí DN 300 x 500</t>
  </si>
  <si>
    <t>Stoka A8</t>
  </si>
  <si>
    <t>1111R-101</t>
  </si>
  <si>
    <t>Výkaz výměr</t>
  </si>
  <si>
    <t>451573111</t>
  </si>
  <si>
    <t>Lože pod potrubí otevřený výkop ze štěrkopísku</t>
  </si>
  <si>
    <t>831312121</t>
  </si>
  <si>
    <t>Montáž potrubí z trub kameninových hrdlových s integrovaným těsněním výkop sklon do 20 % DN 150</t>
  </si>
  <si>
    <t>RB0001534F15</t>
  </si>
  <si>
    <t>trouba kameninová glazovaná DN150mm L1,50m spojovací systém F</t>
  </si>
  <si>
    <t>837312221</t>
  </si>
  <si>
    <t>Montáž kameninových tvarovek jednoosých s integrovaným těsněním otevřený výkop DN 150</t>
  </si>
  <si>
    <t>59710964</t>
  </si>
  <si>
    <t>koleno kameninové glazované DN 150 30° spojovací systém F</t>
  </si>
  <si>
    <t>59711852</t>
  </si>
  <si>
    <t>ucpávka kameninová glazovaná DN 150mm spojovací systém F</t>
  </si>
  <si>
    <t>stavební parcela</t>
  </si>
  <si>
    <t>76,47*1,1</t>
  </si>
  <si>
    <t>0*1,1</t>
  </si>
  <si>
    <t>Součet</t>
  </si>
  <si>
    <t>76,47*(1,1+0,5+0,5)</t>
  </si>
  <si>
    <t>0*(1,1+0,5+0,5)</t>
  </si>
  <si>
    <t>5*1,1</t>
  </si>
  <si>
    <t>2*1,1</t>
  </si>
  <si>
    <t>15,74</t>
  </si>
  <si>
    <t>68,48</t>
  </si>
  <si>
    <t>68,48*0,3</t>
  </si>
  <si>
    <t>83,84</t>
  </si>
  <si>
    <t>83,84*0,3</t>
  </si>
  <si>
    <t>28,37</t>
  </si>
  <si>
    <t>355,75</t>
  </si>
  <si>
    <t>VÝKOPKU NA MEZIDEPONII</t>
  </si>
  <si>
    <t>0+68,48+83,84+0+28,37</t>
  </si>
  <si>
    <t>VÝKOPKU  K ZÁSYPU POTRUBÍ A OBSYPU ŠACHET</t>
  </si>
  <si>
    <t>100,71+12,53</t>
  </si>
  <si>
    <t>PŘEBYTEČNÁ ZEMINA NA TRVALOU SKLÁDKU</t>
  </si>
  <si>
    <t>67,45</t>
  </si>
  <si>
    <t>67,45*2 'Přepočtené koeficientem množství</t>
  </si>
  <si>
    <t>ZÁSYP RÝH VÝKOPKEM</t>
  </si>
  <si>
    <t>100,71</t>
  </si>
  <si>
    <t>OBSYP ŠACHET VYTĚŽENOU ZEMINOU</t>
  </si>
  <si>
    <t>12,53</t>
  </si>
  <si>
    <t>ZÁSYP VÝKOPU VÝMĚNA ZEMINY ZA ŠD</t>
  </si>
  <si>
    <t>0</t>
  </si>
  <si>
    <t>43,8</t>
  </si>
  <si>
    <t>43,8*2 'Přepočtené koeficientem množství</t>
  </si>
  <si>
    <t>0+72,85+0+0</t>
  </si>
  <si>
    <t>7,8</t>
  </si>
  <si>
    <t>2,46</t>
  </si>
  <si>
    <t>0,79</t>
  </si>
  <si>
    <t>72,85</t>
  </si>
  <si>
    <t>1+0+3</t>
  </si>
  <si>
    <t>1+0</t>
  </si>
  <si>
    <t>1*1,015 'Přepočtené koeficientem množství</t>
  </si>
  <si>
    <t>3+2</t>
  </si>
  <si>
    <t>2*1,015 'Přepočtené koeficientem množství</t>
  </si>
  <si>
    <t>3*1,015 'Přepočtené koeficientem množství</t>
  </si>
  <si>
    <t>(76,47+0)*2</t>
  </si>
  <si>
    <t>76,47*(1,1+0,5+0,5)*0,128</t>
  </si>
  <si>
    <t>0*(1,1+0,5+0,5)*0,128</t>
  </si>
  <si>
    <t>76,47*1,1*0,256</t>
  </si>
  <si>
    <t>0*1,1*0,256</t>
  </si>
  <si>
    <t>0*1,1*0,32</t>
  </si>
  <si>
    <t>0*1,1*0,17</t>
  </si>
  <si>
    <t>0*1,1*0,29</t>
  </si>
  <si>
    <t>(0)*1,1*0,29</t>
  </si>
  <si>
    <t>76,47*1,1*0,44</t>
  </si>
  <si>
    <t>0*1,1*0,44</t>
  </si>
  <si>
    <t>0*1,1*0,58</t>
  </si>
  <si>
    <t>85,5*1,1</t>
  </si>
  <si>
    <t>(85,5)*1,1</t>
  </si>
  <si>
    <t>309,34*1,1</t>
  </si>
  <si>
    <t>309,34*(1,1+0,5+0,5)</t>
  </si>
  <si>
    <t>21*1,1</t>
  </si>
  <si>
    <t>23*1,1</t>
  </si>
  <si>
    <t>129,08</t>
  </si>
  <si>
    <t>283,53</t>
  </si>
  <si>
    <t>283,53*0,3</t>
  </si>
  <si>
    <t>337,9</t>
  </si>
  <si>
    <t>337,9*0,3</t>
  </si>
  <si>
    <t>26,65</t>
  </si>
  <si>
    <t>417,84</t>
  </si>
  <si>
    <t>2074,08</t>
  </si>
  <si>
    <t>0+283,53+337,9+26,65+417,84</t>
  </si>
  <si>
    <t>664,07+56,17</t>
  </si>
  <si>
    <t>342,32</t>
  </si>
  <si>
    <t>342,32*2 'Přepočtené koeficientem množství</t>
  </si>
  <si>
    <t>664,07</t>
  </si>
  <si>
    <t>56,17</t>
  </si>
  <si>
    <t>226,22</t>
  </si>
  <si>
    <t>226,22*2 'Přepočtené koeficientem množství</t>
  </si>
  <si>
    <t>0+376,74+0+0</t>
  </si>
  <si>
    <t>40,35</t>
  </si>
  <si>
    <t>10,66</t>
  </si>
  <si>
    <t>4,11</t>
  </si>
  <si>
    <t>94,05*0,2 'Přepočtené koeficientem množství</t>
  </si>
  <si>
    <t>376,74</t>
  </si>
  <si>
    <t>10+0+13</t>
  </si>
  <si>
    <t>10+0</t>
  </si>
  <si>
    <t>10*1,015 'Přepočtené koeficientem množství</t>
  </si>
  <si>
    <t>13+12</t>
  </si>
  <si>
    <t>12*1,015 'Přepočtené koeficientem množství</t>
  </si>
  <si>
    <t>13*1,015 'Přepočtené koeficientem množství</t>
  </si>
  <si>
    <t>(309,34+0)*2</t>
  </si>
  <si>
    <t>309,34*(1,1+0,5+0,5)*0,128</t>
  </si>
  <si>
    <t>309,34*1,1*0,256</t>
  </si>
  <si>
    <t>85,5*1,1*0,32</t>
  </si>
  <si>
    <t>85,5*1,1*0,17</t>
  </si>
  <si>
    <t>(85,5)*1,1*0,29</t>
  </si>
  <si>
    <t>309,34*1,1*0,44</t>
  </si>
  <si>
    <t>Stoka C2</t>
  </si>
  <si>
    <t>Stoka A9</t>
  </si>
  <si>
    <t>283,34*1,1</t>
  </si>
  <si>
    <t>283,34*(1,1+0,5+0,5)</t>
  </si>
  <si>
    <t>119001411</t>
  </si>
  <si>
    <t>Dočasné zajištění potrubí betonového, ŽB nebo kameninového DN do 200</t>
  </si>
  <si>
    <t>9*1,1</t>
  </si>
  <si>
    <t>8,12</t>
  </si>
  <si>
    <t>12,18</t>
  </si>
  <si>
    <t>12,18*0,3</t>
  </si>
  <si>
    <t>140,49</t>
  </si>
  <si>
    <t>140,49*0,3</t>
  </si>
  <si>
    <t>7,76</t>
  </si>
  <si>
    <t>128,68</t>
  </si>
  <si>
    <t>1013,49</t>
  </si>
  <si>
    <t>0+12,18+140,49+7,76+128,68</t>
  </si>
  <si>
    <t>258,53+0</t>
  </si>
  <si>
    <t>147,58</t>
  </si>
  <si>
    <t>147,58*2 'Přepočtené koeficientem množství</t>
  </si>
  <si>
    <t>258,53</t>
  </si>
  <si>
    <t>115,81</t>
  </si>
  <si>
    <t>115,81*2 'Přepočtené koeficientem množství</t>
  </si>
  <si>
    <t>340R-101</t>
  </si>
  <si>
    <t>Sanace stávající armaturní šachty A8 dle evidence VaK MB</t>
  </si>
  <si>
    <t>29,63</t>
  </si>
  <si>
    <t>452313151</t>
  </si>
  <si>
    <t>Podkladní bloky z betonu prostého tř. C 20/25 otevřený výkop</t>
  </si>
  <si>
    <t>patkové koleno 0,85x0,28x0,97</t>
  </si>
  <si>
    <t>1*0,23</t>
  </si>
  <si>
    <t>koleno 45 st - 0,49x0,28x0,58</t>
  </si>
  <si>
    <t>4*0,08</t>
  </si>
  <si>
    <t>koleno do 22 st - 0,26x0,28x0,54</t>
  </si>
  <si>
    <t>3*0,04</t>
  </si>
  <si>
    <t>T-kus - 0,63x0,28x0,74</t>
  </si>
  <si>
    <t>1*0,13</t>
  </si>
  <si>
    <t>Úpravy povrchů, podlahy a osazování výplní</t>
  </si>
  <si>
    <t>621211011</t>
  </si>
  <si>
    <t>Montáž kontaktního zateplení vnějších podhledů z polystyrénových desek tl do 80 mm</t>
  </si>
  <si>
    <t>Vložení XPS desky 400x300x50 mm mezi šachtu a vodovodní řad</t>
  </si>
  <si>
    <t>11*0,4*0,3</t>
  </si>
  <si>
    <t>28376440</t>
  </si>
  <si>
    <t>deska z polystyrénu XPS, hrana rovná a strukturovaný povrch tl 50mm</t>
  </si>
  <si>
    <t>1,32*1,02 'Přepočtené koeficientem množství</t>
  </si>
  <si>
    <t>850245121</t>
  </si>
  <si>
    <t>Výřez nebo výsek na potrubí z trub litinových tlakových nebo plastických hmot DN 80</t>
  </si>
  <si>
    <t>797408000016</t>
  </si>
  <si>
    <t>SYNOFLEX - SPOJKA 80 (85-105)</t>
  </si>
  <si>
    <t>KS</t>
  </si>
  <si>
    <t>851241131</t>
  </si>
  <si>
    <t>Montáž potrubí z trub litinových hrdlových s integrovaným těsněním otevřený výkop DN 80</t>
  </si>
  <si>
    <t>283,34</t>
  </si>
  <si>
    <t>552530000</t>
  </si>
  <si>
    <t>trouba vodovodní litinová pozinkovaná hrdlová spoj TYTON 6 m DN 80 mm</t>
  </si>
  <si>
    <t>857241131</t>
  </si>
  <si>
    <t>Montáž litinových tvarovek jednoosých hrdlových otevřený výkop s integrovaným těsněním DN 80</t>
  </si>
  <si>
    <t>MMK408000010</t>
  </si>
  <si>
    <t>TVAROVKA HRDLOVÁ TYTON MMK-kus 45° 80</t>
  </si>
  <si>
    <t>50.5.8045</t>
  </si>
  <si>
    <t>AVK tvarovka litinová, MK, koleno hrdlové s hladkým koncem 45°, DN 80</t>
  </si>
  <si>
    <t>ks</t>
  </si>
  <si>
    <t>50.5.8022</t>
  </si>
  <si>
    <t>AVK tvarovka litinová, MK, koleno hrdlové s hladkým koncem 22 1/2°, DN 80</t>
  </si>
  <si>
    <t>857242122</t>
  </si>
  <si>
    <t>Montáž litinových tvarovek jednoosých přírubových otevřený výkop DN 80</t>
  </si>
  <si>
    <t>50.9.80</t>
  </si>
  <si>
    <t>AVK tvarovka litinová, EU, přírubová tvarovka s hrdlem, DN80</t>
  </si>
  <si>
    <t>50.11.8090</t>
  </si>
  <si>
    <t>AVK tvarovka litinová, Q, koleno přírubové 90°, DN 80</t>
  </si>
  <si>
    <t>505008020016</t>
  </si>
  <si>
    <t>KOLENO PATNÍ PŘÍRUBOVÉ DLOUHÉ 80</t>
  </si>
  <si>
    <t>857243131</t>
  </si>
  <si>
    <t>Montáž litinových tvarovek odbočných hrdlových otevřený výkop s integrovaným těsněním DN 80</t>
  </si>
  <si>
    <t>MMA008008010</t>
  </si>
  <si>
    <t>TVAROVKA HRDLOVÁ TYTON MMA-kus 80/80</t>
  </si>
  <si>
    <t>891241222</t>
  </si>
  <si>
    <t>Montáž vodovodních šoupátek s ručním kolečkem v šachtách DN 80</t>
  </si>
  <si>
    <t>400208000016</t>
  </si>
  <si>
    <t>ŠOUPĚ E2 PŘÍRUBOVÉ KRÁTKÉ 80</t>
  </si>
  <si>
    <t>950205010003</t>
  </si>
  <si>
    <t>SOUPRAVA ZEMNÍ TELESKOPICKÁ E2-1,3 -1,8 50-100 (1,3-1,8m)</t>
  </si>
  <si>
    <t>891243321</t>
  </si>
  <si>
    <t>Montáž ventilů odvzdušňovacích přírubových DN 80</t>
  </si>
  <si>
    <t>982208010016</t>
  </si>
  <si>
    <t>HYDRANT ODVZDUŠŇOVACÍ PN 1-16 1055/80</t>
  </si>
  <si>
    <t>891248R-101</t>
  </si>
  <si>
    <t>Zkouška průchodnosti potrubí volným nástrojem</t>
  </si>
  <si>
    <t>892241111</t>
  </si>
  <si>
    <t>Tlaková zkouška vodou potrubí do 80</t>
  </si>
  <si>
    <t>283,34+0</t>
  </si>
  <si>
    <t>892273122</t>
  </si>
  <si>
    <t>Proplach a dezinfekce vodovodního potrubí DN od 80 do 125</t>
  </si>
  <si>
    <t>892274R-111</t>
  </si>
  <si>
    <t>Odběr vzorků a rozbor vody - krácený rozbor</t>
  </si>
  <si>
    <t>kpl</t>
  </si>
  <si>
    <t>892372111</t>
  </si>
  <si>
    <t>Zabezpečení konců potrubí DN do 300 při tlakových zkouškách vodou</t>
  </si>
  <si>
    <t>899401112</t>
  </si>
  <si>
    <t>Osazení poklopů litinových šoupátkových</t>
  </si>
  <si>
    <t>1750KASI0001</t>
  </si>
  <si>
    <t>POKLOP ULIČNÍ SAMONIVELAČNÍ ŠOUPÁTKOVÝ (Z.S. TELE) VODA</t>
  </si>
  <si>
    <t>348100000000</t>
  </si>
  <si>
    <t>PODKLAD. DESKA  UNI UNI</t>
  </si>
  <si>
    <t>899401113</t>
  </si>
  <si>
    <t>Osazení poklopů litinových hydrantových</t>
  </si>
  <si>
    <t>179000000000</t>
  </si>
  <si>
    <t>POKLOP ODVZDUŠŇOVACÍ HYDRANTY</t>
  </si>
  <si>
    <t>348200000000</t>
  </si>
  <si>
    <t>PODKLAD. DESKA  POD HYDRANT.POKLOP</t>
  </si>
  <si>
    <t>Krytí potrubí z plastů výstražnou fólií z PVC  šíře 100 – 300mm, barva modrá, nápis „VODOVOD“.</t>
  </si>
  <si>
    <t>(283,34+0)*2</t>
  </si>
  <si>
    <t>961R-101</t>
  </si>
  <si>
    <t>Zrušení stávající armaturní šachty řadu R2</t>
  </si>
  <si>
    <t>900</t>
  </si>
  <si>
    <t>Provizorní vodovodní řad a přípojky</t>
  </si>
  <si>
    <t>9100001.R</t>
  </si>
  <si>
    <t>Provizorní vodovodní řad z potrubí HDPE 100 RC SDR 11 d40 včetně spojovacích tvarovek - dodávka + montáž + demontáž</t>
  </si>
  <si>
    <t>1 úsek provizorního vodovodu km 0,047 – 0,243  řadu R2</t>
  </si>
  <si>
    <t xml:space="preserve">5,0 + 196,0 + 3,0 </t>
  </si>
  <si>
    <t>9100002.R</t>
  </si>
  <si>
    <t>Provizorní vodovodní přípojky z  potrubí HDPE 100 RC SDR 11 d32  - dodávka + montáž + demontáž</t>
  </si>
  <si>
    <t>Celková délka provizorních přípojek HDPE 100 RC SDR 11 d32- 12 ks -  120,0 m</t>
  </si>
  <si>
    <t>12*10</t>
  </si>
  <si>
    <t>9100003.R</t>
  </si>
  <si>
    <t>Napojení provizorních vodovodních přípojek na provizorní řad svěrnou T spojkou HDPE d40/d32 a propojení potrubí přípojek na stávající vodoměr s osazení KK 25 před vodoměr - dodávka + montáž + demontáž</t>
  </si>
  <si>
    <t>9100004.R</t>
  </si>
  <si>
    <t>Potrubí provizorního vodovodu a částí provizorních vdv přípojek vedených po veřejných pozemcích bude uloženo v rýze o šířce 0,3 m a hloubce 0,3 m - ruční hloubení rýhy a zpětný zásypu tříděným výkopkem</t>
  </si>
  <si>
    <t>pokládka</t>
  </si>
  <si>
    <t>204+12*2</t>
  </si>
  <si>
    <t>vyjmutí</t>
  </si>
  <si>
    <t>9100005.R</t>
  </si>
  <si>
    <t>Pažené rýhy v místech napojení provizorního vodovodu na vodovodní řad</t>
  </si>
  <si>
    <t xml:space="preserve">(5,0 + 3,0)*1,3*1,6 </t>
  </si>
  <si>
    <t>9100006.R</t>
  </si>
  <si>
    <t>Tlaková zkouška vodou provizorního vodovodního potrubí do DN 50 včetně zabezpečení konců potrubí</t>
  </si>
  <si>
    <t>204+12*10</t>
  </si>
  <si>
    <t>9100007.R</t>
  </si>
  <si>
    <t>Proplach a dezinfekce provizorního vodovodního potrubí do DN 50</t>
  </si>
  <si>
    <t>9100008.R</t>
  </si>
  <si>
    <t>Odběr vzorků a rozbor vody provizorního vodovodního řadu - krácený rozbor</t>
  </si>
  <si>
    <t>9100009.R</t>
  </si>
  <si>
    <t>Napojení provizorního vodovodního řadu HDPE 100 RC SDR 11 d40 na stávající vodovodní řad LT DN80  s odstavením stávajícího rušeného vodovodního řadu - dodávka + montáž + demontáž</t>
  </si>
  <si>
    <t xml:space="preserve">napojení: </t>
  </si>
  <si>
    <t>jištěná příruba DN 80+slepá příruba vrtaná na 5/4"+uzávěr KK 5/4"+ ISO přechod D40</t>
  </si>
  <si>
    <t>283,34*(1,1+0,5+0,5)*0,128</t>
  </si>
  <si>
    <t>283,34*1,1*0,256</t>
  </si>
  <si>
    <t>283,34*1,1*0,44</t>
  </si>
  <si>
    <t>998273102</t>
  </si>
  <si>
    <t>Přesun hmot pro trubní vedení z trub litinových otevřený výkop</t>
  </si>
  <si>
    <t>Práce a dodávky M</t>
  </si>
  <si>
    <t>21-M</t>
  </si>
  <si>
    <t>Elektromontáže</t>
  </si>
  <si>
    <t>210800526</t>
  </si>
  <si>
    <t>Montáž měděných vodičů CY, HO5V, HO7V, NYY, YY 4 mm2 uložených volně</t>
  </si>
  <si>
    <t>300</t>
  </si>
  <si>
    <t>341110120</t>
  </si>
  <si>
    <t>kabel silový s Cu jádrem CYKY 2x4 mm2</t>
  </si>
  <si>
    <t>Vodovodní řad R2</t>
  </si>
  <si>
    <t>55*1,1</t>
  </si>
  <si>
    <t>55*(1,1+0,5+0,5)</t>
  </si>
  <si>
    <t>25*1,1</t>
  </si>
  <si>
    <t>45*1,1*0,4</t>
  </si>
  <si>
    <t>5,55</t>
  </si>
  <si>
    <t>55,45</t>
  </si>
  <si>
    <t>55,45*0,3</t>
  </si>
  <si>
    <t>33,27</t>
  </si>
  <si>
    <t>33,27*0,3</t>
  </si>
  <si>
    <t>11,09</t>
  </si>
  <si>
    <t>304</t>
  </si>
  <si>
    <t>0+55,45+33,27+11,09+11,09</t>
  </si>
  <si>
    <t>73,6+0</t>
  </si>
  <si>
    <t>37,3</t>
  </si>
  <si>
    <t>37,3*2 'Přepočtené koeficientem množství</t>
  </si>
  <si>
    <t>73,6</t>
  </si>
  <si>
    <t>36,3</t>
  </si>
  <si>
    <t>36,3*2 'Přepočtené koeficientem množství</t>
  </si>
  <si>
    <t>45*1,1</t>
  </si>
  <si>
    <t>0*0,23</t>
  </si>
  <si>
    <t>0*0,08</t>
  </si>
  <si>
    <t>0*0,04</t>
  </si>
  <si>
    <t>50*0,13</t>
  </si>
  <si>
    <t>871161211</t>
  </si>
  <si>
    <t>Montáž potrubí z PE100 SDR 11 otevřený výkop svařovaných elektrotvarovkou D 32 x 3,0 mm</t>
  </si>
  <si>
    <t>131675</t>
  </si>
  <si>
    <t>egeplast SLM 3.0 - pitná voda - roura PE100 RC+ d32x3,0mm SDR11/PN16, návin 100m</t>
  </si>
  <si>
    <t>891173111</t>
  </si>
  <si>
    <t>Montáž vodovodního ventilu hlavního pro přípojky DN 32</t>
  </si>
  <si>
    <t>268100100016</t>
  </si>
  <si>
    <t>ŠOUPÁTKO NAVRTÁVACÍ DOMOVNÍ PŘÍPOJKY "2""-6/4"""</t>
  </si>
  <si>
    <t>622103206416</t>
  </si>
  <si>
    <t>TVAROVKA ISO K 2681/3151 6/4''-32</t>
  </si>
  <si>
    <t>632003203216</t>
  </si>
  <si>
    <t>TVAROVKA ISO SPOJKA 32-32</t>
  </si>
  <si>
    <t>910103401500</t>
  </si>
  <si>
    <t>SOUPRAVA ZEMNÍ PRO PŘÍPOJKY-1,5 m "3/4""-2"" (1,5m)"</t>
  </si>
  <si>
    <t>891249111</t>
  </si>
  <si>
    <t>Montáž navrtávacích pasů na potrubí z jakýchkoli trub DN 80</t>
  </si>
  <si>
    <t>335008000216</t>
  </si>
  <si>
    <t>PAS NAVRTÁVACÍ HACOM 80-2''</t>
  </si>
  <si>
    <t>0+100</t>
  </si>
  <si>
    <t>892372R-111</t>
  </si>
  <si>
    <t>Zabezpečení konců potrubí DN do 300 při tlakových zkouškách vodou - vodovodní přípojky</t>
  </si>
  <si>
    <t>899401111</t>
  </si>
  <si>
    <t>Osazení poklopů litinových ventilových</t>
  </si>
  <si>
    <t>1650KASI0000</t>
  </si>
  <si>
    <t>POKLOP ULIČNÍ SAMONIVELAČNÍ PŘÍPOJKOVÝ S LOGEM HAWLE VODA</t>
  </si>
  <si>
    <t>110</t>
  </si>
  <si>
    <t>(55+0)*2</t>
  </si>
  <si>
    <t>55*(1,1+0,5+0,5)*0,128</t>
  </si>
  <si>
    <t>55*1,1*0,256</t>
  </si>
  <si>
    <t>55*1,1*0,44</t>
  </si>
  <si>
    <t>998276101</t>
  </si>
  <si>
    <t>Přesun hmot pro trubní vedení z trub z plastických hmot otevřený výkop</t>
  </si>
  <si>
    <t>PSV</t>
  </si>
  <si>
    <t>Práce a dodávky PSV</t>
  </si>
  <si>
    <t>722</t>
  </si>
  <si>
    <t>Zdravotechnika - vnitřní vodovod</t>
  </si>
  <si>
    <t>722262213</t>
  </si>
  <si>
    <t>Vodoměr závitový jednovtokový suchoběžný do 40°C G 3/4 x 130 mm Qn 1,5 m3/h horizontální</t>
  </si>
  <si>
    <t>722270101</t>
  </si>
  <si>
    <t>Sestava vodoměrová závitová G 3/4</t>
  </si>
  <si>
    <t>soubor</t>
  </si>
  <si>
    <t>Č.pol.</t>
  </si>
  <si>
    <t>Kód položky</t>
  </si>
  <si>
    <t>Název</t>
  </si>
  <si>
    <t>Cena/jedn (Kč)</t>
  </si>
  <si>
    <t>Cena celkem</t>
  </si>
  <si>
    <t>CELKEM R2 - Vodovodní řad R2</t>
  </si>
  <si>
    <t>P - Vodovodní přípojky</t>
  </si>
  <si>
    <t xml:space="preserve">montáž VDM šachty </t>
  </si>
  <si>
    <t xml:space="preserve">kus </t>
  </si>
  <si>
    <t xml:space="preserve">VDM šachta </t>
  </si>
  <si>
    <t>CELKEM P - Vodovodní přípojky</t>
  </si>
  <si>
    <t>Rozdílový výkaz výměr k návrhu na změnu č. 006-01</t>
  </si>
  <si>
    <t>Rozdílový výkaz výměr k návrhu na změnu č. 006-02</t>
  </si>
  <si>
    <t>Rozdílový výkaz výměr k návrhu na změnu č. 006-03</t>
  </si>
  <si>
    <t>Rozdílový výkaz výměr k návrhu na změnu č. 006-04</t>
  </si>
  <si>
    <t>Rozdílový výkaz výměr k návrhu na změnu č. 006-05</t>
  </si>
  <si>
    <t>Rozdílový výkaz výměr k návrhu na změnu č. 006-06</t>
  </si>
  <si>
    <t>Kanalizační stoky gravitační - Stoka A</t>
  </si>
  <si>
    <t>kód položky</t>
  </si>
  <si>
    <t>SO 02 - Veřejná část gravitačních přípojek</t>
  </si>
  <si>
    <t>Písková Lhota, výstavba kanalizace</t>
  </si>
  <si>
    <t>Přeložky vodovodních řadů - Písková Lhota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</si>
</sst>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_K_č;[Red]\-#,##0.00\ _K_č"/>
    <numFmt numFmtId="166" formatCode="#,##0.00\ _K_č"/>
    <numFmt numFmtId="167" formatCode="#,##0.00\ [$€-1]"/>
    <numFmt numFmtId="168" formatCode="#,##0.000"/>
    <numFmt numFmtId="169" formatCode="_-* #,##0.00\ _K_č_-;\-* #,##0.00\ _K_č_-;_-* &quot;-&quot;??\ _K_č_-;_-@_-"/>
    <numFmt numFmtId="170" formatCode="#,##0.00\ &quot;Kč&quot;"/>
  </numFmts>
  <fonts count="9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sz val="9"/>
      <color indexed="10"/>
      <name val="Arial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color theme="4"/>
      <name val="Arial"/>
      <family val="2"/>
      <charset val="238"/>
    </font>
    <font>
      <sz val="7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2"/>
      <color indexed="17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96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003366"/>
      <name val="Calibri"/>
      <family val="2"/>
      <charset val="238"/>
      <scheme val="minor"/>
    </font>
    <font>
      <i/>
      <sz val="9"/>
      <color rgb="FF0000FF"/>
      <name val="Calibri"/>
      <family val="2"/>
      <charset val="238"/>
      <scheme val="minor"/>
    </font>
    <font>
      <b/>
      <sz val="10"/>
      <color rgb="FF003366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"/>
      <family val="2"/>
      <charset val="238"/>
    </font>
    <font>
      <b/>
      <sz val="9"/>
      <color theme="9" tint="-0.249977111117893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2"/>
      <color theme="9" tint="-0.24997711111789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9" tint="-0.249977111117893"/>
      <name val="Arial"/>
      <family val="2"/>
      <charset val="238"/>
    </font>
    <font>
      <b/>
      <sz val="12"/>
      <color theme="9" tint="-0.249977111117893"/>
      <name val="Arial CE"/>
      <family val="2"/>
      <charset val="238"/>
    </font>
    <font>
      <sz val="12"/>
      <color theme="9" tint="-0.249977111117893"/>
      <name val="Arial CE"/>
      <family val="2"/>
      <charset val="238"/>
    </font>
    <font>
      <sz val="10"/>
      <color theme="9" tint="-0.249977111117893"/>
      <name val="Arial CE"/>
      <family val="2"/>
      <charset val="238"/>
    </font>
    <font>
      <sz val="8"/>
      <color theme="9" tint="-0.249977111117893"/>
      <name val="Arial CE"/>
      <family val="2"/>
    </font>
    <font>
      <sz val="8"/>
      <color theme="9" tint="-0.249977111117893"/>
      <name val="Arial CE"/>
      <family val="2"/>
      <charset val="238"/>
    </font>
    <font>
      <i/>
      <sz val="8"/>
      <color theme="9" tint="-0.249977111117893"/>
      <name val="Arial CE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0"/>
      <color theme="9" tint="-0.249977111117893"/>
      <name val="Arial CE"/>
      <family val="2"/>
      <charset val="238"/>
    </font>
    <font>
      <b/>
      <sz val="8"/>
      <color theme="9" tint="-0.249977111117893"/>
      <name val="Arial CE"/>
      <family val="2"/>
      <charset val="238"/>
    </font>
    <font>
      <b/>
      <i/>
      <sz val="8"/>
      <color theme="9" tint="-0.249977111117893"/>
      <name val="Arial CE"/>
      <family val="2"/>
      <charset val="238"/>
    </font>
    <font>
      <b/>
      <sz val="9"/>
      <color theme="9" tint="-0.249977111117893"/>
      <name val="Calibri"/>
      <family val="2"/>
      <charset val="238"/>
      <scheme val="minor"/>
    </font>
    <font>
      <sz val="9"/>
      <color theme="9" tint="-0.249977111117893"/>
      <name val="Calibri"/>
      <family val="2"/>
      <charset val="238"/>
      <scheme val="minor"/>
    </font>
    <font>
      <sz val="9"/>
      <color theme="9" tint="-0.249977111117893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31" fillId="0" borderId="0"/>
    <xf numFmtId="0" fontId="32" fillId="0" borderId="0"/>
    <xf numFmtId="0" fontId="5" fillId="0" borderId="0"/>
    <xf numFmtId="0" fontId="45" fillId="0" borderId="0"/>
    <xf numFmtId="0" fontId="32" fillId="0" borderId="0"/>
    <xf numFmtId="0" fontId="31" fillId="0" borderId="0"/>
    <xf numFmtId="44" fontId="31" fillId="0" borderId="0" applyFont="0" applyFill="0" applyBorder="0" applyAlignment="0" applyProtection="0"/>
    <xf numFmtId="0" fontId="6" fillId="0" borderId="0"/>
  </cellStyleXfs>
  <cellXfs count="500">
    <xf numFmtId="0" fontId="0" fillId="0" borderId="0" xfId="0"/>
    <xf numFmtId="0" fontId="3" fillId="0" borderId="0" xfId="0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42" fontId="7" fillId="0" borderId="0" xfId="2" applyNumberFormat="1" applyFont="1" applyAlignment="1">
      <alignment horizontal="left"/>
    </xf>
    <xf numFmtId="0" fontId="8" fillId="0" borderId="0" xfId="3" applyFont="1"/>
    <xf numFmtId="44" fontId="9" fillId="0" borderId="0" xfId="3" applyNumberFormat="1" applyFont="1"/>
    <xf numFmtId="42" fontId="6" fillId="0" borderId="0" xfId="2" applyNumberFormat="1"/>
    <xf numFmtId="0" fontId="5" fillId="0" borderId="0" xfId="2" applyFont="1" applyAlignment="1">
      <alignment horizontal="right"/>
    </xf>
    <xf numFmtId="42" fontId="5" fillId="0" borderId="0" xfId="0" applyNumberFormat="1" applyFont="1" applyAlignment="1">
      <alignment horizontal="left" vertical="center"/>
    </xf>
    <xf numFmtId="42" fontId="5" fillId="0" borderId="0" xfId="0" applyNumberFormat="1" applyFont="1"/>
    <xf numFmtId="0" fontId="10" fillId="0" borderId="0" xfId="2" applyFont="1"/>
    <xf numFmtId="44" fontId="11" fillId="0" borderId="0" xfId="2" applyNumberFormat="1" applyFont="1"/>
    <xf numFmtId="42" fontId="5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166" fontId="0" fillId="0" borderId="1" xfId="0" applyNumberFormat="1" applyBorder="1" applyAlignment="1">
      <alignment vertical="center"/>
    </xf>
    <xf numFmtId="165" fontId="13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5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0" fontId="17" fillId="0" borderId="0" xfId="0" applyFont="1" applyAlignment="1">
      <alignment horizontal="right"/>
    </xf>
    <xf numFmtId="166" fontId="17" fillId="0" borderId="0" xfId="0" applyNumberFormat="1" applyFont="1"/>
    <xf numFmtId="166" fontId="18" fillId="0" borderId="0" xfId="0" applyNumberFormat="1" applyFont="1"/>
    <xf numFmtId="166" fontId="19" fillId="0" borderId="0" xfId="0" applyNumberFormat="1" applyFont="1"/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20" fillId="0" borderId="0" xfId="3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0" fontId="5" fillId="0" borderId="0" xfId="3"/>
    <xf numFmtId="4" fontId="5" fillId="0" borderId="0" xfId="3" applyNumberFormat="1"/>
    <xf numFmtId="0" fontId="21" fillId="0" borderId="0" xfId="3" applyFont="1"/>
    <xf numFmtId="0" fontId="5" fillId="2" borderId="0" xfId="3" applyFill="1"/>
    <xf numFmtId="0" fontId="22" fillId="0" borderId="0" xfId="3" applyFont="1"/>
    <xf numFmtId="0" fontId="10" fillId="0" borderId="0" xfId="4" applyFont="1"/>
    <xf numFmtId="4" fontId="8" fillId="0" borderId="0" xfId="3" applyNumberFormat="1" applyFont="1"/>
    <xf numFmtId="42" fontId="6" fillId="0" borderId="0" xfId="4" applyNumberFormat="1"/>
    <xf numFmtId="0" fontId="23" fillId="0" borderId="0" xfId="3" applyFont="1"/>
    <xf numFmtId="44" fontId="23" fillId="0" borderId="0" xfId="3" applyNumberFormat="1" applyFont="1"/>
    <xf numFmtId="44" fontId="23" fillId="2" borderId="0" xfId="3" applyNumberFormat="1" applyFont="1" applyFill="1"/>
    <xf numFmtId="0" fontId="23" fillId="2" borderId="0" xfId="3" applyFont="1" applyFill="1"/>
    <xf numFmtId="44" fontId="24" fillId="0" borderId="0" xfId="3" applyNumberFormat="1" applyFont="1"/>
    <xf numFmtId="0" fontId="25" fillId="0" borderId="0" xfId="3" applyFont="1"/>
    <xf numFmtId="167" fontId="25" fillId="0" borderId="0" xfId="3" applyNumberFormat="1" applyFont="1"/>
    <xf numFmtId="0" fontId="26" fillId="0" borderId="0" xfId="3" applyFont="1"/>
    <xf numFmtId="4" fontId="10" fillId="0" borderId="0" xfId="4" applyNumberFormat="1" applyFont="1"/>
    <xf numFmtId="44" fontId="11" fillId="0" borderId="0" xfId="4" applyNumberFormat="1" applyFont="1"/>
    <xf numFmtId="0" fontId="27" fillId="0" borderId="0" xfId="4" applyFont="1"/>
    <xf numFmtId="44" fontId="27" fillId="0" borderId="0" xfId="4" applyNumberFormat="1" applyFont="1"/>
    <xf numFmtId="44" fontId="27" fillId="2" borderId="0" xfId="4" applyNumberFormat="1" applyFont="1" applyFill="1"/>
    <xf numFmtId="0" fontId="27" fillId="2" borderId="0" xfId="4" applyFont="1" applyFill="1"/>
    <xf numFmtId="44" fontId="28" fillId="0" borderId="0" xfId="4" applyNumberFormat="1" applyFont="1"/>
    <xf numFmtId="0" fontId="29" fillId="0" borderId="0" xfId="4" applyFont="1"/>
    <xf numFmtId="167" fontId="29" fillId="0" borderId="0" xfId="4" applyNumberFormat="1" applyFont="1"/>
    <xf numFmtId="0" fontId="30" fillId="0" borderId="0" xfId="4" applyFont="1"/>
    <xf numFmtId="42" fontId="5" fillId="0" borderId="0" xfId="3" applyNumberFormat="1" applyAlignment="1">
      <alignment horizontal="left"/>
    </xf>
    <xf numFmtId="0" fontId="0" fillId="0" borderId="1" xfId="0" applyBorder="1" applyAlignment="1">
      <alignment horizontal="center" vertical="center"/>
    </xf>
    <xf numFmtId="0" fontId="32" fillId="0" borderId="0" xfId="6" applyAlignment="1">
      <alignment vertical="center"/>
    </xf>
    <xf numFmtId="0" fontId="32" fillId="0" borderId="0" xfId="6" applyAlignment="1" applyProtection="1">
      <alignment vertical="center"/>
      <protection locked="0"/>
    </xf>
    <xf numFmtId="0" fontId="33" fillId="0" borderId="0" xfId="6" applyFont="1" applyAlignment="1">
      <alignment horizontal="left" vertical="center"/>
    </xf>
    <xf numFmtId="4" fontId="33" fillId="0" borderId="0" xfId="6" applyNumberFormat="1" applyFont="1"/>
    <xf numFmtId="0" fontId="34" fillId="0" borderId="0" xfId="6" applyFont="1"/>
    <xf numFmtId="0" fontId="34" fillId="0" borderId="0" xfId="6" applyFont="1" applyAlignment="1">
      <alignment horizontal="left"/>
    </xf>
    <xf numFmtId="0" fontId="35" fillId="0" borderId="0" xfId="6" applyFont="1" applyAlignment="1">
      <alignment horizontal="left"/>
    </xf>
    <xf numFmtId="0" fontId="34" fillId="0" borderId="0" xfId="6" applyFont="1" applyProtection="1">
      <protection locked="0"/>
    </xf>
    <xf numFmtId="4" fontId="35" fillId="0" borderId="0" xfId="6" applyNumberFormat="1" applyFont="1"/>
    <xf numFmtId="0" fontId="36" fillId="0" borderId="0" xfId="6" applyFont="1" applyAlignment="1">
      <alignment horizontal="left"/>
    </xf>
    <xf numFmtId="4" fontId="36" fillId="0" borderId="0" xfId="6" applyNumberFormat="1" applyFont="1"/>
    <xf numFmtId="0" fontId="37" fillId="0" borderId="0" xfId="6" applyFont="1" applyAlignment="1">
      <alignment vertical="center"/>
    </xf>
    <xf numFmtId="0" fontId="38" fillId="0" borderId="0" xfId="6" applyFont="1" applyAlignment="1">
      <alignment horizontal="left" vertical="center"/>
    </xf>
    <xf numFmtId="0" fontId="37" fillId="0" borderId="0" xfId="6" applyFont="1" applyAlignment="1">
      <alignment horizontal="left" vertical="center"/>
    </xf>
    <xf numFmtId="0" fontId="37" fillId="0" borderId="0" xfId="6" applyFont="1" applyAlignment="1">
      <alignment horizontal="left" vertical="center" wrapText="1"/>
    </xf>
    <xf numFmtId="0" fontId="22" fillId="0" borderId="0" xfId="3" applyFont="1" applyAlignment="1">
      <alignment vertical="center"/>
    </xf>
    <xf numFmtId="168" fontId="22" fillId="0" borderId="0" xfId="3" applyNumberFormat="1" applyFont="1" applyAlignment="1">
      <alignment horizontal="right" vertical="center"/>
    </xf>
    <xf numFmtId="168" fontId="22" fillId="0" borderId="0" xfId="3" applyNumberFormat="1" applyFont="1" applyAlignment="1">
      <alignment horizontal="right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1" fillId="0" borderId="0" xfId="3" applyFont="1" applyAlignment="1">
      <alignment horizontal="center" vertical="center"/>
    </xf>
    <xf numFmtId="0" fontId="42" fillId="0" borderId="0" xfId="3" applyFont="1"/>
    <xf numFmtId="49" fontId="17" fillId="0" borderId="0" xfId="3" applyNumberFormat="1" applyFont="1" applyAlignment="1">
      <alignment horizontal="center" vertical="center"/>
    </xf>
    <xf numFmtId="49" fontId="40" fillId="0" borderId="0" xfId="8" applyNumberFormat="1" applyFont="1" applyAlignment="1">
      <alignment horizontal="center" vertical="center" wrapText="1"/>
    </xf>
    <xf numFmtId="49" fontId="40" fillId="0" borderId="0" xfId="8" applyNumberFormat="1" applyFont="1" applyAlignment="1">
      <alignment horizontal="center" vertical="center"/>
    </xf>
    <xf numFmtId="168" fontId="40" fillId="0" borderId="0" xfId="8" applyNumberFormat="1" applyFont="1" applyAlignment="1">
      <alignment horizontal="center" vertical="center"/>
    </xf>
    <xf numFmtId="9" fontId="40" fillId="0" borderId="0" xfId="8" applyNumberFormat="1" applyFont="1" applyAlignment="1">
      <alignment horizontal="center" vertical="center"/>
    </xf>
    <xf numFmtId="49" fontId="40" fillId="0" borderId="0" xfId="3" applyNumberFormat="1" applyFont="1" applyAlignment="1">
      <alignment horizontal="center" vertical="center" wrapText="1"/>
    </xf>
    <xf numFmtId="168" fontId="43" fillId="0" borderId="0" xfId="3" applyNumberFormat="1" applyFont="1" applyAlignment="1">
      <alignment horizontal="center" vertical="center" wrapText="1"/>
    </xf>
    <xf numFmtId="169" fontId="43" fillId="0" borderId="0" xfId="3" applyNumberFormat="1" applyFont="1" applyAlignment="1">
      <alignment horizontal="center" vertical="center" wrapText="1"/>
    </xf>
    <xf numFmtId="49" fontId="43" fillId="0" borderId="0" xfId="3" applyNumberFormat="1" applyFont="1" applyAlignment="1">
      <alignment horizontal="center" vertical="center" wrapText="1"/>
    </xf>
    <xf numFmtId="168" fontId="44" fillId="0" borderId="0" xfId="3" applyNumberFormat="1" applyFont="1" applyAlignment="1">
      <alignment horizontal="center" vertical="center" wrapText="1"/>
    </xf>
    <xf numFmtId="169" fontId="44" fillId="0" borderId="0" xfId="3" applyNumberFormat="1" applyFont="1" applyAlignment="1">
      <alignment horizontal="center" vertical="center" wrapText="1"/>
    </xf>
    <xf numFmtId="49" fontId="44" fillId="0" borderId="0" xfId="3" applyNumberFormat="1" applyFont="1" applyAlignment="1">
      <alignment horizontal="center" vertical="center" wrapText="1"/>
    </xf>
    <xf numFmtId="49" fontId="40" fillId="4" borderId="0" xfId="8" applyNumberFormat="1" applyFont="1" applyFill="1" applyAlignment="1">
      <alignment horizontal="center" vertical="center"/>
    </xf>
    <xf numFmtId="49" fontId="40" fillId="4" borderId="0" xfId="8" applyNumberFormat="1" applyFont="1" applyFill="1" applyAlignment="1">
      <alignment horizontal="left" vertical="center"/>
    </xf>
    <xf numFmtId="0" fontId="46" fillId="4" borderId="0" xfId="3" applyFont="1" applyFill="1" applyAlignment="1">
      <alignment vertical="center" wrapText="1"/>
    </xf>
    <xf numFmtId="9" fontId="40" fillId="4" borderId="0" xfId="8" applyNumberFormat="1" applyFont="1" applyFill="1" applyAlignment="1">
      <alignment horizontal="center" vertical="center"/>
    </xf>
    <xf numFmtId="44" fontId="40" fillId="4" borderId="0" xfId="8" applyNumberFormat="1" applyFont="1" applyFill="1" applyAlignment="1">
      <alignment horizontal="center" vertical="center"/>
    </xf>
    <xf numFmtId="44" fontId="43" fillId="4" borderId="0" xfId="8" applyNumberFormat="1" applyFont="1" applyFill="1" applyAlignment="1">
      <alignment horizontal="center" vertical="center"/>
    </xf>
    <xf numFmtId="49" fontId="22" fillId="0" borderId="0" xfId="8" applyNumberFormat="1" applyFont="1" applyAlignment="1">
      <alignment horizontal="center" vertical="center" wrapText="1"/>
    </xf>
    <xf numFmtId="49" fontId="22" fillId="0" borderId="0" xfId="3" applyNumberFormat="1" applyFont="1" applyAlignment="1">
      <alignment vertical="center"/>
    </xf>
    <xf numFmtId="0" fontId="22" fillId="0" borderId="0" xfId="3" applyFont="1" applyAlignment="1">
      <alignment vertical="center" wrapText="1"/>
    </xf>
    <xf numFmtId="4" fontId="22" fillId="0" borderId="0" xfId="3" applyNumberFormat="1" applyFont="1" applyAlignment="1">
      <alignment vertical="center"/>
    </xf>
    <xf numFmtId="166" fontId="22" fillId="0" borderId="0" xfId="3" applyNumberFormat="1" applyFont="1" applyAlignment="1">
      <alignment vertical="center"/>
    </xf>
    <xf numFmtId="44" fontId="22" fillId="0" borderId="0" xfId="3" applyNumberFormat="1" applyFont="1" applyAlignment="1">
      <alignment vertical="center"/>
    </xf>
    <xf numFmtId="4" fontId="47" fillId="0" borderId="0" xfId="3" applyNumberFormat="1" applyFont="1" applyAlignment="1">
      <alignment horizontal="right" vertical="center" wrapText="1"/>
    </xf>
    <xf numFmtId="169" fontId="47" fillId="0" borderId="0" xfId="3" applyNumberFormat="1" applyFont="1" applyAlignment="1">
      <alignment vertical="center"/>
    </xf>
    <xf numFmtId="4" fontId="48" fillId="0" borderId="0" xfId="3" applyNumberFormat="1" applyFont="1" applyAlignment="1">
      <alignment vertical="center"/>
    </xf>
    <xf numFmtId="169" fontId="48" fillId="0" borderId="0" xfId="3" applyNumberFormat="1" applyFont="1" applyAlignment="1">
      <alignment vertical="center"/>
    </xf>
    <xf numFmtId="170" fontId="48" fillId="0" borderId="0" xfId="3" applyNumberFormat="1" applyFont="1" applyAlignment="1">
      <alignment vertical="center"/>
    </xf>
    <xf numFmtId="0" fontId="49" fillId="0" borderId="0" xfId="3" applyFont="1" applyAlignment="1">
      <alignment vertical="center" wrapText="1"/>
    </xf>
    <xf numFmtId="0" fontId="5" fillId="0" borderId="2" xfId="7" applyBorder="1" applyAlignment="1">
      <alignment horizontal="center" vertical="center"/>
    </xf>
    <xf numFmtId="49" fontId="5" fillId="0" borderId="2" xfId="7" applyNumberFormat="1" applyBorder="1" applyAlignment="1">
      <alignment horizontal="left" vertical="center" wrapText="1"/>
    </xf>
    <xf numFmtId="0" fontId="5" fillId="0" borderId="2" xfId="7" applyBorder="1" applyAlignment="1">
      <alignment horizontal="left" vertical="center" wrapText="1"/>
    </xf>
    <xf numFmtId="49" fontId="22" fillId="0" borderId="0" xfId="8" applyNumberFormat="1" applyFont="1" applyAlignment="1">
      <alignment horizontal="center" vertical="center"/>
    </xf>
    <xf numFmtId="0" fontId="50" fillId="0" borderId="0" xfId="3" applyFont="1" applyAlignment="1">
      <alignment vertical="center" wrapText="1"/>
    </xf>
    <xf numFmtId="4" fontId="51" fillId="0" borderId="0" xfId="3" applyNumberFormat="1" applyFont="1"/>
    <xf numFmtId="169" fontId="51" fillId="0" borderId="0" xfId="3" applyNumberFormat="1" applyFont="1"/>
    <xf numFmtId="170" fontId="44" fillId="0" borderId="0" xfId="3" applyNumberFormat="1" applyFont="1" applyAlignment="1">
      <alignment vertical="center"/>
    </xf>
    <xf numFmtId="0" fontId="51" fillId="0" borderId="0" xfId="3" applyFont="1" applyAlignment="1">
      <alignment vertical="center"/>
    </xf>
    <xf numFmtId="0" fontId="52" fillId="0" borderId="0" xfId="3" applyFont="1" applyAlignment="1">
      <alignment vertical="center"/>
    </xf>
    <xf numFmtId="4" fontId="51" fillId="0" borderId="0" xfId="3" applyNumberFormat="1" applyFont="1" applyAlignment="1">
      <alignment vertical="center"/>
    </xf>
    <xf numFmtId="44" fontId="40" fillId="0" borderId="0" xfId="3" applyNumberFormat="1" applyFont="1" applyAlignment="1">
      <alignment vertical="center"/>
    </xf>
    <xf numFmtId="4" fontId="47" fillId="0" borderId="0" xfId="3" applyNumberFormat="1" applyFont="1" applyAlignment="1">
      <alignment horizontal="right"/>
    </xf>
    <xf numFmtId="169" fontId="47" fillId="0" borderId="0" xfId="3" applyNumberFormat="1" applyFont="1" applyAlignment="1">
      <alignment horizontal="right"/>
    </xf>
    <xf numFmtId="170" fontId="43" fillId="0" borderId="0" xfId="3" applyNumberFormat="1" applyFont="1" applyAlignment="1">
      <alignment vertical="center"/>
    </xf>
    <xf numFmtId="0" fontId="48" fillId="0" borderId="0" xfId="3" applyFont="1"/>
    <xf numFmtId="170" fontId="44" fillId="0" borderId="0" xfId="3" applyNumberFormat="1" applyFo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17" fillId="0" borderId="0" xfId="3" applyFont="1" applyAlignment="1">
      <alignment vertical="center"/>
    </xf>
    <xf numFmtId="168" fontId="8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vertical="center"/>
    </xf>
    <xf numFmtId="170" fontId="17" fillId="0" borderId="0" xfId="3" applyNumberFormat="1" applyFont="1" applyAlignment="1" applyProtection="1">
      <alignment horizontal="right" vertical="center"/>
      <protection hidden="1"/>
    </xf>
    <xf numFmtId="170" fontId="53" fillId="0" borderId="0" xfId="3" applyNumberFormat="1" applyFont="1" applyAlignment="1">
      <alignment horizontal="right" vertical="center"/>
    </xf>
    <xf numFmtId="170" fontId="25" fillId="0" borderId="0" xfId="3" applyNumberFormat="1" applyFont="1" applyAlignment="1">
      <alignment horizontal="right" vertical="center"/>
    </xf>
    <xf numFmtId="170" fontId="53" fillId="0" borderId="0" xfId="3" applyNumberFormat="1" applyFont="1" applyAlignment="1" applyProtection="1">
      <alignment horizontal="right" vertical="center"/>
      <protection hidden="1"/>
    </xf>
    <xf numFmtId="0" fontId="8" fillId="0" borderId="3" xfId="3" applyFont="1" applyBorder="1" applyAlignment="1">
      <alignment vertical="center"/>
    </xf>
    <xf numFmtId="0" fontId="8" fillId="0" borderId="4" xfId="3" applyFont="1" applyBorder="1" applyAlignment="1">
      <alignment horizontal="left" vertical="center"/>
    </xf>
    <xf numFmtId="0" fontId="17" fillId="0" borderId="4" xfId="3" applyFont="1" applyBorder="1" applyAlignment="1">
      <alignment vertical="center"/>
    </xf>
    <xf numFmtId="0" fontId="8" fillId="0" borderId="4" xfId="3" applyFont="1" applyBorder="1" applyAlignment="1">
      <alignment vertical="center"/>
    </xf>
    <xf numFmtId="168" fontId="8" fillId="0" borderId="4" xfId="3" applyNumberFormat="1" applyFont="1" applyBorder="1" applyAlignment="1">
      <alignment horizontal="right" vertical="center"/>
    </xf>
    <xf numFmtId="167" fontId="17" fillId="0" borderId="4" xfId="3" applyNumberFormat="1" applyFont="1" applyBorder="1" applyAlignment="1">
      <alignment vertical="center"/>
    </xf>
    <xf numFmtId="170" fontId="17" fillId="0" borderId="4" xfId="3" applyNumberFormat="1" applyFont="1" applyBorder="1" applyAlignment="1" applyProtection="1">
      <alignment horizontal="right" vertical="center"/>
      <protection hidden="1"/>
    </xf>
    <xf numFmtId="170" fontId="53" fillId="0" borderId="4" xfId="3" applyNumberFormat="1" applyFont="1" applyBorder="1" applyAlignment="1">
      <alignment horizontal="right" vertical="center"/>
    </xf>
    <xf numFmtId="170" fontId="53" fillId="0" borderId="4" xfId="3" applyNumberFormat="1" applyFont="1" applyBorder="1" applyAlignment="1" applyProtection="1">
      <alignment horizontal="right" vertical="center"/>
      <protection hidden="1"/>
    </xf>
    <xf numFmtId="170" fontId="19" fillId="0" borderId="5" xfId="3" applyNumberFormat="1" applyFont="1" applyBorder="1" applyAlignment="1" applyProtection="1">
      <alignment horizontal="right" vertical="center"/>
      <protection hidden="1"/>
    </xf>
    <xf numFmtId="0" fontId="10" fillId="0" borderId="0" xfId="3" applyFont="1" applyAlignment="1">
      <alignment horizontal="left" vertical="center"/>
    </xf>
    <xf numFmtId="0" fontId="54" fillId="0" borderId="0" xfId="3" applyFont="1" applyAlignment="1">
      <alignment vertical="center"/>
    </xf>
    <xf numFmtId="0" fontId="55" fillId="0" borderId="0" xfId="3" applyFont="1" applyAlignment="1">
      <alignment vertical="center"/>
    </xf>
    <xf numFmtId="168" fontId="55" fillId="0" borderId="0" xfId="3" applyNumberFormat="1" applyFont="1" applyAlignment="1">
      <alignment horizontal="right" vertical="center"/>
    </xf>
    <xf numFmtId="0" fontId="56" fillId="0" borderId="0" xfId="3" applyFont="1" applyAlignment="1">
      <alignment vertical="center"/>
    </xf>
    <xf numFmtId="167" fontId="53" fillId="0" borderId="0" xfId="3" applyNumberFormat="1" applyFont="1" applyAlignment="1">
      <alignment vertical="center"/>
    </xf>
    <xf numFmtId="0" fontId="57" fillId="0" borderId="0" xfId="3" applyFont="1" applyAlignment="1">
      <alignment horizontal="center" vertical="center"/>
    </xf>
    <xf numFmtId="0" fontId="53" fillId="0" borderId="0" xfId="3" applyFont="1" applyAlignment="1">
      <alignment vertical="center"/>
    </xf>
    <xf numFmtId="0" fontId="54" fillId="0" borderId="0" xfId="3" applyFont="1" applyAlignment="1">
      <alignment horizontal="right" vertical="center"/>
    </xf>
    <xf numFmtId="168" fontId="54" fillId="0" borderId="0" xfId="3" applyNumberFormat="1" applyFont="1" applyAlignment="1">
      <alignment horizontal="right" vertical="center"/>
    </xf>
    <xf numFmtId="0" fontId="56" fillId="0" borderId="0" xfId="3" applyFont="1" applyAlignment="1">
      <alignment horizontal="center" vertical="center"/>
    </xf>
    <xf numFmtId="168" fontId="58" fillId="0" borderId="0" xfId="3" applyNumberFormat="1" applyFont="1" applyAlignment="1">
      <alignment horizontal="right"/>
    </xf>
    <xf numFmtId="0" fontId="67" fillId="0" borderId="6" xfId="8" applyFont="1" applyBorder="1"/>
    <xf numFmtId="0" fontId="67" fillId="0" borderId="7" xfId="8" applyFont="1" applyBorder="1" applyAlignment="1">
      <alignment vertical="center"/>
    </xf>
    <xf numFmtId="44" fontId="68" fillId="0" borderId="7" xfId="8" applyNumberFormat="1" applyFont="1" applyBorder="1" applyAlignment="1">
      <alignment vertical="center"/>
    </xf>
    <xf numFmtId="0" fontId="67" fillId="0" borderId="8" xfId="8" applyFont="1" applyBorder="1"/>
    <xf numFmtId="49" fontId="40" fillId="0" borderId="9" xfId="8" applyNumberFormat="1" applyFont="1" applyBorder="1" applyAlignment="1">
      <alignment horizontal="center" vertical="center"/>
    </xf>
    <xf numFmtId="168" fontId="40" fillId="0" borderId="9" xfId="8" applyNumberFormat="1" applyFont="1" applyBorder="1" applyAlignment="1">
      <alignment horizontal="center" vertical="center"/>
    </xf>
    <xf numFmtId="44" fontId="68" fillId="0" borderId="9" xfId="8" applyNumberFormat="1" applyFont="1" applyBorder="1" applyAlignment="1">
      <alignment horizontal="center" vertical="center"/>
    </xf>
    <xf numFmtId="0" fontId="67" fillId="0" borderId="0" xfId="8" applyFont="1"/>
    <xf numFmtId="44" fontId="68" fillId="0" borderId="0" xfId="8" applyNumberFormat="1" applyFont="1" applyAlignment="1">
      <alignment horizontal="center" vertical="center"/>
    </xf>
    <xf numFmtId="0" fontId="32" fillId="0" borderId="1" xfId="6" applyBorder="1" applyAlignment="1">
      <alignment horizontal="center" vertical="center"/>
    </xf>
    <xf numFmtId="49" fontId="32" fillId="0" borderId="1" xfId="6" applyNumberFormat="1" applyBorder="1" applyAlignment="1">
      <alignment horizontal="left" vertical="center" wrapText="1"/>
    </xf>
    <xf numFmtId="0" fontId="32" fillId="0" borderId="1" xfId="6" applyBorder="1" applyAlignment="1">
      <alignment horizontal="left" vertical="center" wrapText="1"/>
    </xf>
    <xf numFmtId="0" fontId="32" fillId="0" borderId="1" xfId="6" applyBorder="1" applyAlignment="1">
      <alignment horizontal="center" vertical="center" wrapText="1"/>
    </xf>
    <xf numFmtId="4" fontId="32" fillId="0" borderId="1" xfId="6" applyNumberFormat="1" applyBorder="1" applyAlignment="1">
      <alignment vertical="center"/>
    </xf>
    <xf numFmtId="4" fontId="32" fillId="3" borderId="1" xfId="6" applyNumberFormat="1" applyFill="1" applyBorder="1" applyAlignment="1" applyProtection="1">
      <alignment vertical="center"/>
      <protection locked="0"/>
    </xf>
    <xf numFmtId="0" fontId="39" fillId="0" borderId="1" xfId="6" applyFont="1" applyBorder="1" applyAlignment="1">
      <alignment horizontal="center" vertical="center"/>
    </xf>
    <xf numFmtId="49" fontId="39" fillId="0" borderId="1" xfId="6" applyNumberFormat="1" applyFont="1" applyBorder="1" applyAlignment="1">
      <alignment horizontal="left" vertical="center" wrapText="1"/>
    </xf>
    <xf numFmtId="0" fontId="39" fillId="0" borderId="1" xfId="6" applyFont="1" applyBorder="1" applyAlignment="1">
      <alignment horizontal="left" vertical="center" wrapText="1"/>
    </xf>
    <xf numFmtId="0" fontId="39" fillId="0" borderId="1" xfId="6" applyFont="1" applyBorder="1" applyAlignment="1">
      <alignment horizontal="center" vertical="center" wrapText="1"/>
    </xf>
    <xf numFmtId="4" fontId="39" fillId="0" borderId="1" xfId="6" applyNumberFormat="1" applyFont="1" applyBorder="1" applyAlignment="1">
      <alignment vertical="center"/>
    </xf>
    <xf numFmtId="4" fontId="39" fillId="3" borderId="1" xfId="6" applyNumberFormat="1" applyFont="1" applyFill="1" applyBorder="1" applyAlignment="1" applyProtection="1">
      <alignment vertical="center"/>
      <protection locked="0"/>
    </xf>
    <xf numFmtId="0" fontId="34" fillId="0" borderId="1" xfId="6" applyFont="1" applyBorder="1"/>
    <xf numFmtId="0" fontId="34" fillId="0" borderId="1" xfId="6" applyFont="1" applyBorder="1" applyAlignment="1">
      <alignment horizontal="left"/>
    </xf>
    <xf numFmtId="0" fontId="36" fillId="0" borderId="1" xfId="6" applyFont="1" applyBorder="1" applyAlignment="1">
      <alignment horizontal="left"/>
    </xf>
    <xf numFmtId="0" fontId="34" fillId="0" borderId="1" xfId="6" applyFont="1" applyBorder="1" applyProtection="1">
      <protection locked="0"/>
    </xf>
    <xf numFmtId="0" fontId="35" fillId="0" borderId="1" xfId="6" applyFont="1" applyBorder="1" applyAlignment="1">
      <alignment horizontal="left"/>
    </xf>
    <xf numFmtId="0" fontId="32" fillId="0" borderId="0" xfId="6"/>
    <xf numFmtId="0" fontId="32" fillId="5" borderId="0" xfId="6" applyFill="1"/>
    <xf numFmtId="49" fontId="69" fillId="5" borderId="0" xfId="6" applyNumberFormat="1" applyFont="1" applyFill="1" applyAlignment="1">
      <alignment horizontal="left" vertical="center"/>
    </xf>
    <xf numFmtId="0" fontId="70" fillId="5" borderId="0" xfId="6" applyFont="1" applyFill="1"/>
    <xf numFmtId="2" fontId="70" fillId="5" borderId="0" xfId="6" applyNumberFormat="1" applyFont="1" applyFill="1"/>
    <xf numFmtId="44" fontId="68" fillId="5" borderId="0" xfId="6" applyNumberFormat="1" applyFont="1" applyFill="1"/>
    <xf numFmtId="2" fontId="32" fillId="0" borderId="0" xfId="6" applyNumberFormat="1"/>
    <xf numFmtId="0" fontId="5" fillId="0" borderId="0" xfId="6" applyFont="1"/>
    <xf numFmtId="0" fontId="71" fillId="0" borderId="0" xfId="6" applyFont="1" applyAlignment="1">
      <alignment vertical="center"/>
    </xf>
    <xf numFmtId="4" fontId="36" fillId="0" borderId="1" xfId="6" applyNumberFormat="1" applyFont="1" applyBorder="1"/>
    <xf numFmtId="4" fontId="35" fillId="0" borderId="1" xfId="6" applyNumberFormat="1" applyFont="1" applyBorder="1"/>
    <xf numFmtId="49" fontId="72" fillId="0" borderId="0" xfId="3" applyNumberFormat="1" applyFont="1" applyAlignment="1">
      <alignment horizontal="left"/>
    </xf>
    <xf numFmtId="0" fontId="2" fillId="0" borderId="0" xfId="0" applyFont="1"/>
    <xf numFmtId="44" fontId="2" fillId="0" borderId="0" xfId="11" applyFont="1"/>
    <xf numFmtId="49" fontId="68" fillId="0" borderId="0" xfId="3" applyNumberFormat="1" applyFont="1" applyAlignment="1">
      <alignment horizontal="left" vertical="center"/>
    </xf>
    <xf numFmtId="49" fontId="40" fillId="0" borderId="0" xfId="12" applyNumberFormat="1" applyFont="1" applyAlignment="1">
      <alignment horizontal="center" vertical="center" wrapText="1"/>
    </xf>
    <xf numFmtId="49" fontId="40" fillId="0" borderId="0" xfId="12" applyNumberFormat="1" applyFont="1" applyAlignment="1">
      <alignment horizontal="center" vertical="center"/>
    </xf>
    <xf numFmtId="168" fontId="40" fillId="0" borderId="0" xfId="12" applyNumberFormat="1" applyFont="1" applyAlignment="1">
      <alignment horizontal="center" vertical="center"/>
    </xf>
    <xf numFmtId="9" fontId="40" fillId="0" borderId="0" xfId="12" applyNumberFormat="1" applyFont="1" applyAlignment="1">
      <alignment horizontal="center" vertical="center"/>
    </xf>
    <xf numFmtId="168" fontId="73" fillId="0" borderId="0" xfId="3" applyNumberFormat="1" applyFont="1" applyAlignment="1">
      <alignment horizontal="center" vertical="center" wrapText="1"/>
    </xf>
    <xf numFmtId="169" fontId="73" fillId="0" borderId="0" xfId="3" applyNumberFormat="1" applyFont="1" applyAlignment="1">
      <alignment horizontal="center" vertical="center" wrapText="1"/>
    </xf>
    <xf numFmtId="44" fontId="73" fillId="0" borderId="0" xfId="11" applyFont="1" applyBorder="1" applyAlignment="1">
      <alignment horizontal="center" vertical="center" wrapText="1"/>
    </xf>
    <xf numFmtId="168" fontId="74" fillId="0" borderId="0" xfId="3" applyNumberFormat="1" applyFont="1" applyAlignment="1">
      <alignment horizontal="center" vertical="center" wrapText="1"/>
    </xf>
    <xf numFmtId="169" fontId="74" fillId="0" borderId="0" xfId="3" applyNumberFormat="1" applyFont="1" applyAlignment="1">
      <alignment horizontal="center" vertical="center" wrapText="1"/>
    </xf>
    <xf numFmtId="44" fontId="74" fillId="0" borderId="0" xfId="11" applyFont="1" applyBorder="1" applyAlignment="1">
      <alignment horizontal="center" vertical="center" wrapText="1"/>
    </xf>
    <xf numFmtId="49" fontId="40" fillId="4" borderId="0" xfId="12" applyNumberFormat="1" applyFont="1" applyFill="1" applyAlignment="1">
      <alignment horizontal="center" vertical="center"/>
    </xf>
    <xf numFmtId="9" fontId="40" fillId="4" borderId="0" xfId="12" applyNumberFormat="1" applyFont="1" applyFill="1" applyAlignment="1">
      <alignment horizontal="center" vertical="center"/>
    </xf>
    <xf numFmtId="44" fontId="40" fillId="4" borderId="0" xfId="12" applyNumberFormat="1" applyFont="1" applyFill="1" applyAlignment="1">
      <alignment horizontal="center" vertical="center"/>
    </xf>
    <xf numFmtId="44" fontId="73" fillId="4" borderId="0" xfId="12" applyNumberFormat="1" applyFont="1" applyFill="1" applyAlignment="1">
      <alignment horizontal="center" vertical="center"/>
    </xf>
    <xf numFmtId="44" fontId="73" fillId="4" borderId="0" xfId="11" applyFont="1" applyFill="1" applyBorder="1" applyAlignment="1">
      <alignment horizontal="center" vertical="center"/>
    </xf>
    <xf numFmtId="44" fontId="74" fillId="4" borderId="0" xfId="12" applyNumberFormat="1" applyFont="1" applyFill="1" applyAlignment="1">
      <alignment horizontal="center" vertical="center"/>
    </xf>
    <xf numFmtId="44" fontId="74" fillId="4" borderId="0" xfId="11" applyFont="1" applyFill="1" applyBorder="1" applyAlignment="1">
      <alignment horizontal="center" vertical="center"/>
    </xf>
    <xf numFmtId="0" fontId="0" fillId="0" borderId="0" xfId="0" applyFill="1" applyBorder="1"/>
    <xf numFmtId="0" fontId="31" fillId="0" borderId="0" xfId="5" applyFill="1" applyBorder="1"/>
    <xf numFmtId="0" fontId="2" fillId="0" borderId="0" xfId="5" applyFont="1" applyFill="1" applyBorder="1"/>
    <xf numFmtId="49" fontId="31" fillId="0" borderId="0" xfId="5" applyNumberFormat="1" applyFill="1" applyBorder="1" applyAlignment="1">
      <alignment horizontal="left" vertical="center" wrapText="1"/>
    </xf>
    <xf numFmtId="0" fontId="31" fillId="0" borderId="0" xfId="5" applyFill="1" applyBorder="1" applyAlignment="1">
      <alignment horizontal="left" vertical="center" wrapText="1"/>
    </xf>
    <xf numFmtId="0" fontId="31" fillId="0" borderId="0" xfId="5" applyFill="1" applyBorder="1" applyAlignment="1">
      <alignment horizontal="center" vertical="center" wrapText="1"/>
    </xf>
    <xf numFmtId="170" fontId="19" fillId="0" borderId="4" xfId="3" applyNumberFormat="1" applyFont="1" applyBorder="1" applyAlignment="1" applyProtection="1">
      <alignment horizontal="right" vertical="center"/>
      <protection hidden="1"/>
    </xf>
    <xf numFmtId="0" fontId="20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8" fontId="10" fillId="0" borderId="0" xfId="3" applyNumberFormat="1" applyFont="1" applyAlignment="1">
      <alignment horizontal="right" vertical="center"/>
    </xf>
    <xf numFmtId="0" fontId="29" fillId="0" borderId="0" xfId="3" applyFont="1" applyAlignment="1">
      <alignment horizontal="center" vertical="center"/>
    </xf>
    <xf numFmtId="0" fontId="26" fillId="0" borderId="0" xfId="3" applyFont="1" applyAlignment="1">
      <alignment vertical="center"/>
    </xf>
    <xf numFmtId="0" fontId="76" fillId="0" borderId="0" xfId="3" applyFont="1" applyAlignment="1">
      <alignment vertical="center"/>
    </xf>
    <xf numFmtId="0" fontId="20" fillId="0" borderId="0" xfId="3" applyFont="1" applyAlignment="1">
      <alignment horizontal="right" vertical="top"/>
    </xf>
    <xf numFmtId="168" fontId="20" fillId="0" borderId="0" xfId="3" applyNumberFormat="1" applyFont="1" applyAlignment="1">
      <alignment horizontal="right" vertical="center"/>
    </xf>
    <xf numFmtId="0" fontId="77" fillId="0" borderId="0" xfId="0" applyFont="1"/>
    <xf numFmtId="44" fontId="78" fillId="0" borderId="0" xfId="11" applyFont="1"/>
    <xf numFmtId="0" fontId="1" fillId="0" borderId="0" xfId="0" applyFont="1"/>
    <xf numFmtId="44" fontId="79" fillId="0" borderId="0" xfId="11" applyFont="1"/>
    <xf numFmtId="4" fontId="77" fillId="0" borderId="0" xfId="5" applyNumberFormat="1" applyFont="1" applyFill="1" applyBorder="1" applyAlignment="1">
      <alignment vertical="center"/>
    </xf>
    <xf numFmtId="4" fontId="77" fillId="0" borderId="0" xfId="5" applyNumberFormat="1" applyFont="1" applyFill="1" applyBorder="1" applyAlignment="1" applyProtection="1">
      <alignment vertical="center"/>
      <protection locked="0"/>
    </xf>
    <xf numFmtId="0" fontId="77" fillId="0" borderId="0" xfId="0" applyFont="1" applyFill="1" applyBorder="1"/>
    <xf numFmtId="0" fontId="68" fillId="0" borderId="0" xfId="3" applyFont="1"/>
    <xf numFmtId="44" fontId="68" fillId="0" borderId="0" xfId="11" applyFont="1"/>
    <xf numFmtId="44" fontId="23" fillId="0" borderId="0" xfId="11" applyFont="1"/>
    <xf numFmtId="44" fontId="27" fillId="0" borderId="0" xfId="11" applyFont="1"/>
    <xf numFmtId="44" fontId="2" fillId="0" borderId="0" xfId="11" applyFont="1" applyFill="1" applyBorder="1"/>
    <xf numFmtId="44" fontId="78" fillId="0" borderId="0" xfId="11" applyFont="1" applyFill="1" applyBorder="1" applyAlignment="1">
      <alignment vertical="center"/>
    </xf>
    <xf numFmtId="44" fontId="78" fillId="0" borderId="0" xfId="11" applyFont="1" applyFill="1" applyBorder="1"/>
    <xf numFmtId="44" fontId="75" fillId="0" borderId="4" xfId="11" applyFont="1" applyBorder="1" applyAlignment="1" applyProtection="1">
      <alignment horizontal="right" vertical="center"/>
      <protection hidden="1"/>
    </xf>
    <xf numFmtId="44" fontId="53" fillId="0" borderId="0" xfId="11" applyFont="1" applyAlignment="1">
      <alignment vertical="center"/>
    </xf>
    <xf numFmtId="44" fontId="56" fillId="0" borderId="0" xfId="11" applyFont="1" applyAlignment="1">
      <alignment horizontal="center" vertical="center"/>
    </xf>
    <xf numFmtId="0" fontId="34" fillId="4" borderId="0" xfId="6" applyFont="1" applyFill="1"/>
    <xf numFmtId="0" fontId="34" fillId="4" borderId="0" xfId="6" applyFont="1" applyFill="1" applyAlignment="1">
      <alignment horizontal="left"/>
    </xf>
    <xf numFmtId="0" fontId="36" fillId="4" borderId="0" xfId="6" applyFont="1" applyFill="1" applyAlignment="1">
      <alignment horizontal="left"/>
    </xf>
    <xf numFmtId="0" fontId="0" fillId="4" borderId="0" xfId="0" applyFill="1"/>
    <xf numFmtId="0" fontId="34" fillId="4" borderId="0" xfId="6" applyFont="1" applyFill="1" applyProtection="1">
      <protection locked="0"/>
    </xf>
    <xf numFmtId="0" fontId="37" fillId="4" borderId="0" xfId="6" applyFont="1" applyFill="1" applyAlignment="1">
      <alignment vertical="center"/>
    </xf>
    <xf numFmtId="0" fontId="32" fillId="0" borderId="2" xfId="6" applyFill="1" applyBorder="1" applyAlignment="1">
      <alignment horizontal="center" vertical="center"/>
    </xf>
    <xf numFmtId="49" fontId="32" fillId="0" borderId="2" xfId="6" applyNumberFormat="1" applyFill="1" applyBorder="1" applyAlignment="1">
      <alignment horizontal="left" vertical="center" wrapText="1"/>
    </xf>
    <xf numFmtId="0" fontId="32" fillId="0" borderId="2" xfId="6" applyFill="1" applyBorder="1" applyAlignment="1">
      <alignment horizontal="left" vertical="center" wrapText="1"/>
    </xf>
    <xf numFmtId="0" fontId="32" fillId="0" borderId="2" xfId="6" applyFill="1" applyBorder="1" applyAlignment="1">
      <alignment horizontal="center" vertical="center" wrapText="1"/>
    </xf>
    <xf numFmtId="0" fontId="0" fillId="0" borderId="0" xfId="0" applyFill="1"/>
    <xf numFmtId="0" fontId="37" fillId="0" borderId="0" xfId="6" applyFont="1" applyFill="1" applyAlignment="1">
      <alignment vertical="center"/>
    </xf>
    <xf numFmtId="0" fontId="38" fillId="0" borderId="0" xfId="6" applyFont="1" applyFill="1" applyAlignment="1">
      <alignment horizontal="left" vertical="center"/>
    </xf>
    <xf numFmtId="0" fontId="37" fillId="0" borderId="0" xfId="6" applyFont="1" applyFill="1" applyAlignment="1">
      <alignment horizontal="left" vertical="center"/>
    </xf>
    <xf numFmtId="0" fontId="37" fillId="0" borderId="0" xfId="6" applyFont="1" applyFill="1" applyAlignment="1">
      <alignment horizontal="left" vertical="center" wrapText="1"/>
    </xf>
    <xf numFmtId="0" fontId="39" fillId="0" borderId="2" xfId="6" applyFont="1" applyFill="1" applyBorder="1" applyAlignment="1">
      <alignment horizontal="center" vertical="center"/>
    </xf>
    <xf numFmtId="49" fontId="39" fillId="0" borderId="2" xfId="6" applyNumberFormat="1" applyFont="1" applyFill="1" applyBorder="1" applyAlignment="1">
      <alignment horizontal="left" vertical="center" wrapText="1"/>
    </xf>
    <xf numFmtId="0" fontId="39" fillId="0" borderId="2" xfId="6" applyFont="1" applyFill="1" applyBorder="1" applyAlignment="1">
      <alignment horizontal="left" vertical="center" wrapText="1"/>
    </xf>
    <xf numFmtId="0" fontId="39" fillId="0" borderId="2" xfId="6" applyFont="1" applyFill="1" applyBorder="1" applyAlignment="1">
      <alignment horizontal="center" vertical="center" wrapText="1"/>
    </xf>
    <xf numFmtId="0" fontId="80" fillId="0" borderId="0" xfId="3" applyFont="1"/>
    <xf numFmtId="0" fontId="75" fillId="0" borderId="0" xfId="3" applyFont="1"/>
    <xf numFmtId="0" fontId="81" fillId="0" borderId="0" xfId="4" applyFont="1"/>
    <xf numFmtId="0" fontId="77" fillId="4" borderId="0" xfId="0" applyFont="1" applyFill="1"/>
    <xf numFmtId="0" fontId="85" fillId="4" borderId="0" xfId="6" applyFont="1" applyFill="1" applyProtection="1">
      <protection locked="0"/>
    </xf>
    <xf numFmtId="4" fontId="83" fillId="4" borderId="0" xfId="6" applyNumberFormat="1" applyFont="1" applyFill="1"/>
    <xf numFmtId="4" fontId="84" fillId="0" borderId="2" xfId="6" applyNumberFormat="1" applyFont="1" applyFill="1" applyBorder="1" applyAlignment="1">
      <alignment vertical="center"/>
    </xf>
    <xf numFmtId="4" fontId="84" fillId="0" borderId="2" xfId="6" applyNumberFormat="1" applyFont="1" applyFill="1" applyBorder="1" applyAlignment="1" applyProtection="1">
      <alignment vertical="center"/>
      <protection locked="0"/>
    </xf>
    <xf numFmtId="4" fontId="85" fillId="0" borderId="0" xfId="6" applyNumberFormat="1" applyFont="1" applyFill="1" applyAlignment="1">
      <alignment vertical="center"/>
    </xf>
    <xf numFmtId="0" fontId="85" fillId="0" borderId="0" xfId="6" applyFont="1" applyFill="1" applyAlignment="1" applyProtection="1">
      <alignment vertical="center"/>
      <protection locked="0"/>
    </xf>
    <xf numFmtId="4" fontId="85" fillId="0" borderId="0" xfId="6" applyNumberFormat="1" applyFont="1" applyAlignment="1">
      <alignment vertical="center"/>
    </xf>
    <xf numFmtId="0" fontId="85" fillId="0" borderId="0" xfId="6" applyFont="1" applyAlignment="1" applyProtection="1">
      <alignment vertical="center"/>
      <protection locked="0"/>
    </xf>
    <xf numFmtId="0" fontId="85" fillId="4" borderId="0" xfId="6" applyFont="1" applyFill="1"/>
    <xf numFmtId="4" fontId="86" fillId="0" borderId="2" xfId="6" applyNumberFormat="1" applyFont="1" applyFill="1" applyBorder="1" applyAlignment="1">
      <alignment vertical="center"/>
    </xf>
    <xf numFmtId="4" fontId="86" fillId="0" borderId="2" xfId="6" applyNumberFormat="1" applyFont="1" applyFill="1" applyBorder="1" applyAlignment="1" applyProtection="1">
      <alignment vertical="center"/>
      <protection locked="0"/>
    </xf>
    <xf numFmtId="170" fontId="75" fillId="0" borderId="4" xfId="3" applyNumberFormat="1" applyFont="1" applyBorder="1" applyAlignment="1">
      <alignment horizontal="right" vertical="center"/>
    </xf>
    <xf numFmtId="167" fontId="75" fillId="0" borderId="0" xfId="3" applyNumberFormat="1" applyFont="1" applyAlignment="1">
      <alignment vertical="center"/>
    </xf>
    <xf numFmtId="0" fontId="82" fillId="0" borderId="0" xfId="3" applyFont="1" applyAlignment="1">
      <alignment horizontal="center" vertical="center"/>
    </xf>
    <xf numFmtId="44" fontId="75" fillId="0" borderId="0" xfId="11" applyFont="1" applyAlignment="1">
      <alignment vertical="center"/>
    </xf>
    <xf numFmtId="44" fontId="81" fillId="0" borderId="0" xfId="11" applyFont="1" applyAlignment="1">
      <alignment horizontal="center" vertical="center"/>
    </xf>
    <xf numFmtId="44" fontId="87" fillId="0" borderId="0" xfId="11" applyFont="1"/>
    <xf numFmtId="44" fontId="75" fillId="0" borderId="0" xfId="11" applyFont="1"/>
    <xf numFmtId="44" fontId="81" fillId="0" borderId="0" xfId="11" applyFont="1"/>
    <xf numFmtId="44" fontId="73" fillId="0" borderId="0" xfId="11" applyFont="1" applyAlignment="1">
      <alignment horizontal="center" vertical="center" wrapText="1"/>
    </xf>
    <xf numFmtId="44" fontId="88" fillId="4" borderId="0" xfId="11" applyFont="1" applyFill="1"/>
    <xf numFmtId="44" fontId="89" fillId="0" borderId="2" xfId="11" applyFont="1" applyFill="1" applyBorder="1" applyAlignment="1">
      <alignment vertical="center"/>
    </xf>
    <xf numFmtId="44" fontId="89" fillId="0" borderId="0" xfId="11" applyFont="1" applyFill="1" applyAlignment="1">
      <alignment vertical="center"/>
    </xf>
    <xf numFmtId="44" fontId="89" fillId="0" borderId="0" xfId="11" applyFont="1" applyAlignment="1">
      <alignment vertical="center"/>
    </xf>
    <xf numFmtId="44" fontId="90" fillId="0" borderId="2" xfId="11" applyFont="1" applyFill="1" applyBorder="1" applyAlignment="1">
      <alignment vertical="center"/>
    </xf>
    <xf numFmtId="44" fontId="78" fillId="4" borderId="0" xfId="11" applyFont="1" applyFill="1"/>
    <xf numFmtId="0" fontId="5" fillId="0" borderId="0" xfId="3" applyFill="1"/>
    <xf numFmtId="4" fontId="5" fillId="0" borderId="0" xfId="3" applyNumberFormat="1" applyFill="1"/>
    <xf numFmtId="0" fontId="21" fillId="0" borderId="0" xfId="3" applyFont="1" applyFill="1"/>
    <xf numFmtId="0" fontId="22" fillId="0" borderId="0" xfId="3" applyFont="1" applyFill="1"/>
    <xf numFmtId="0" fontId="8" fillId="0" borderId="0" xfId="3" applyFont="1" applyFill="1"/>
    <xf numFmtId="0" fontId="10" fillId="0" borderId="0" xfId="4" applyFont="1" applyFill="1"/>
    <xf numFmtId="44" fontId="9" fillId="0" borderId="0" xfId="3" applyNumberFormat="1" applyFont="1" applyFill="1"/>
    <xf numFmtId="42" fontId="6" fillId="0" borderId="0" xfId="4" applyNumberFormat="1" applyFill="1"/>
    <xf numFmtId="0" fontId="23" fillId="0" borderId="0" xfId="3" applyFont="1" applyFill="1"/>
    <xf numFmtId="44" fontId="23" fillId="0" borderId="0" xfId="3" applyNumberFormat="1" applyFont="1" applyFill="1"/>
    <xf numFmtId="44" fontId="24" fillId="0" borderId="0" xfId="3" applyNumberFormat="1" applyFont="1" applyFill="1"/>
    <xf numFmtId="0" fontId="25" fillId="0" borderId="0" xfId="3" applyFont="1" applyFill="1"/>
    <xf numFmtId="167" fontId="25" fillId="0" borderId="0" xfId="3" applyNumberFormat="1" applyFont="1" applyFill="1"/>
    <xf numFmtId="0" fontId="26" fillId="0" borderId="0" xfId="3" applyFont="1" applyFill="1"/>
    <xf numFmtId="44" fontId="11" fillId="0" borderId="0" xfId="4" applyNumberFormat="1" applyFont="1" applyFill="1"/>
    <xf numFmtId="0" fontId="27" fillId="0" borderId="0" xfId="4" applyFont="1" applyFill="1"/>
    <xf numFmtId="44" fontId="27" fillId="0" borderId="0" xfId="4" applyNumberFormat="1" applyFont="1" applyFill="1"/>
    <xf numFmtId="44" fontId="28" fillId="0" borderId="0" xfId="4" applyNumberFormat="1" applyFont="1" applyFill="1"/>
    <xf numFmtId="0" fontId="29" fillId="0" borderId="0" xfId="4" applyFont="1" applyFill="1"/>
    <xf numFmtId="167" fontId="29" fillId="0" borderId="0" xfId="4" applyNumberFormat="1" applyFont="1" applyFill="1"/>
    <xf numFmtId="0" fontId="30" fillId="0" borderId="0" xfId="4" applyFont="1" applyFill="1"/>
    <xf numFmtId="49" fontId="72" fillId="0" borderId="0" xfId="3" applyNumberFormat="1" applyFont="1" applyFill="1" applyAlignment="1">
      <alignment horizontal="left"/>
    </xf>
    <xf numFmtId="4" fontId="59" fillId="0" borderId="0" xfId="0" applyNumberFormat="1" applyFont="1" applyFill="1" applyBorder="1" applyAlignment="1">
      <alignment vertical="center"/>
    </xf>
    <xf numFmtId="49" fontId="17" fillId="0" borderId="0" xfId="3" applyNumberFormat="1" applyFont="1" applyFill="1" applyBorder="1" applyAlignment="1">
      <alignment horizontal="center" vertical="center"/>
    </xf>
    <xf numFmtId="49" fontId="17" fillId="0" borderId="0" xfId="3" applyNumberFormat="1" applyFont="1" applyFill="1" applyBorder="1" applyAlignment="1">
      <alignment horizontal="left" vertical="center" wrapText="1"/>
    </xf>
    <xf numFmtId="0" fontId="22" fillId="0" borderId="0" xfId="3" applyFont="1" applyFill="1" applyBorder="1" applyAlignment="1">
      <alignment vertical="center"/>
    </xf>
    <xf numFmtId="49" fontId="40" fillId="0" borderId="0" xfId="12" applyNumberFormat="1" applyFont="1" applyFill="1" applyBorder="1" applyAlignment="1">
      <alignment horizontal="center" vertical="center" wrapText="1"/>
    </xf>
    <xf numFmtId="49" fontId="40" fillId="0" borderId="0" xfId="12" applyNumberFormat="1" applyFont="1" applyFill="1" applyBorder="1" applyAlignment="1">
      <alignment horizontal="center" vertical="center"/>
    </xf>
    <xf numFmtId="168" fontId="40" fillId="0" borderId="0" xfId="12" applyNumberFormat="1" applyFont="1" applyFill="1" applyBorder="1" applyAlignment="1">
      <alignment horizontal="center" vertical="center"/>
    </xf>
    <xf numFmtId="9" fontId="40" fillId="0" borderId="0" xfId="12" applyNumberFormat="1" applyFont="1" applyFill="1" applyBorder="1" applyAlignment="1">
      <alignment horizontal="center" vertical="center"/>
    </xf>
    <xf numFmtId="49" fontId="40" fillId="0" borderId="0" xfId="3" applyNumberFormat="1" applyFont="1" applyFill="1" applyBorder="1" applyAlignment="1">
      <alignment horizontal="center" vertical="center" wrapText="1"/>
    </xf>
    <xf numFmtId="168" fontId="44" fillId="0" borderId="0" xfId="3" applyNumberFormat="1" applyFont="1" applyFill="1" applyBorder="1" applyAlignment="1">
      <alignment horizontal="center" vertical="center" wrapText="1"/>
    </xf>
    <xf numFmtId="169" fontId="44" fillId="0" borderId="0" xfId="3" applyNumberFormat="1" applyFont="1" applyFill="1" applyBorder="1" applyAlignment="1">
      <alignment horizontal="center" vertical="center" wrapText="1"/>
    </xf>
    <xf numFmtId="49" fontId="44" fillId="0" borderId="0" xfId="3" applyNumberFormat="1" applyFont="1" applyFill="1" applyBorder="1" applyAlignment="1">
      <alignment horizontal="center" vertical="center" wrapText="1"/>
    </xf>
    <xf numFmtId="0" fontId="34" fillId="0" borderId="0" xfId="0" applyFont="1" applyFill="1" applyBorder="1"/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Protection="1">
      <protection locked="0"/>
    </xf>
    <xf numFmtId="0" fontId="36" fillId="0" borderId="0" xfId="0" applyFont="1" applyFill="1" applyBorder="1" applyAlignment="1">
      <alignment horizontal="left"/>
    </xf>
    <xf numFmtId="4" fontId="36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vertical="center"/>
    </xf>
    <xf numFmtId="4" fontId="0" fillId="0" borderId="0" xfId="0" applyNumberFormat="1" applyFill="1" applyBorder="1" applyAlignment="1" applyProtection="1">
      <alignment vertical="center"/>
      <protection locked="0"/>
    </xf>
    <xf numFmtId="0" fontId="39" fillId="0" borderId="0" xfId="0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 wrapText="1"/>
    </xf>
    <xf numFmtId="4" fontId="3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 applyProtection="1">
      <alignment vertical="center"/>
      <protection locked="0"/>
    </xf>
    <xf numFmtId="0" fontId="60" fillId="0" borderId="0" xfId="3" applyFont="1" applyFill="1" applyBorder="1" applyAlignment="1">
      <alignment horizontal="left" vertical="center"/>
    </xf>
    <xf numFmtId="0" fontId="59" fillId="0" borderId="0" xfId="3" applyFont="1" applyFill="1" applyBorder="1" applyAlignment="1">
      <alignment vertical="center"/>
    </xf>
    <xf numFmtId="4" fontId="62" fillId="0" borderId="0" xfId="3" applyNumberFormat="1" applyFont="1" applyFill="1" applyBorder="1" applyAlignment="1">
      <alignment vertical="center"/>
    </xf>
    <xf numFmtId="4" fontId="62" fillId="0" borderId="0" xfId="3" applyNumberFormat="1" applyFont="1" applyFill="1" applyBorder="1" applyAlignment="1">
      <alignment horizontal="left" vertical="center"/>
    </xf>
    <xf numFmtId="4" fontId="61" fillId="0" borderId="0" xfId="3" applyNumberFormat="1" applyFont="1" applyFill="1" applyBorder="1" applyAlignment="1">
      <alignment horizontal="center" vertical="center"/>
    </xf>
    <xf numFmtId="4" fontId="61" fillId="0" borderId="0" xfId="3" applyNumberFormat="1" applyFont="1" applyFill="1" applyBorder="1" applyAlignment="1">
      <alignment horizontal="left" vertical="center" wrapText="1"/>
    </xf>
    <xf numFmtId="4" fontId="61" fillId="0" borderId="0" xfId="3" applyNumberFormat="1" applyFont="1" applyFill="1" applyBorder="1" applyAlignment="1">
      <alignment horizontal="center" vertical="center" wrapText="1"/>
    </xf>
    <xf numFmtId="4" fontId="63" fillId="0" borderId="0" xfId="3" applyNumberFormat="1" applyFont="1" applyFill="1" applyBorder="1" applyAlignment="1">
      <alignment horizontal="center" vertical="center"/>
    </xf>
    <xf numFmtId="4" fontId="63" fillId="0" borderId="0" xfId="3" applyNumberFormat="1" applyFont="1" applyFill="1" applyBorder="1" applyAlignment="1">
      <alignment horizontal="left" vertical="center" wrapText="1"/>
    </xf>
    <xf numFmtId="4" fontId="63" fillId="0" borderId="0" xfId="3" applyNumberFormat="1" applyFont="1" applyFill="1" applyBorder="1" applyAlignment="1">
      <alignment horizontal="center" vertical="center" wrapText="1"/>
    </xf>
    <xf numFmtId="4" fontId="64" fillId="0" borderId="0" xfId="0" applyNumberFormat="1" applyFont="1" applyFill="1" applyBorder="1" applyAlignment="1">
      <alignment horizontal="left" vertical="center"/>
    </xf>
    <xf numFmtId="4" fontId="61" fillId="0" borderId="0" xfId="0" applyNumberFormat="1" applyFont="1" applyFill="1" applyBorder="1" applyAlignment="1">
      <alignment horizontal="center" vertical="center"/>
    </xf>
    <xf numFmtId="4" fontId="61" fillId="0" borderId="0" xfId="0" applyNumberFormat="1" applyFont="1" applyFill="1" applyBorder="1" applyAlignment="1">
      <alignment horizontal="left" vertical="center" wrapText="1"/>
    </xf>
    <xf numFmtId="4" fontId="61" fillId="0" borderId="0" xfId="0" applyNumberFormat="1" applyFont="1" applyFill="1" applyBorder="1" applyAlignment="1">
      <alignment horizontal="center" vertical="center" wrapText="1"/>
    </xf>
    <xf numFmtId="3" fontId="61" fillId="0" borderId="0" xfId="0" applyNumberFormat="1" applyFont="1" applyFill="1" applyBorder="1" applyAlignment="1">
      <alignment horizontal="center" vertical="center"/>
    </xf>
    <xf numFmtId="4" fontId="61" fillId="0" borderId="0" xfId="0" applyNumberFormat="1" applyFont="1" applyFill="1" applyBorder="1" applyAlignment="1">
      <alignment horizontal="left" vertical="center"/>
    </xf>
    <xf numFmtId="3" fontId="61" fillId="0" borderId="0" xfId="0" applyNumberFormat="1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horizontal="center" vertical="center"/>
    </xf>
    <xf numFmtId="49" fontId="59" fillId="0" borderId="0" xfId="0" applyNumberFormat="1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horizontal="center" vertical="center" wrapText="1"/>
    </xf>
    <xf numFmtId="0" fontId="32" fillId="0" borderId="0" xfId="9" applyFill="1" applyBorder="1" applyAlignment="1">
      <alignment vertical="center"/>
    </xf>
    <xf numFmtId="0" fontId="32" fillId="0" borderId="0" xfId="9" applyFill="1" applyBorder="1" applyAlignment="1" applyProtection="1">
      <alignment vertical="center"/>
      <protection locked="0"/>
    </xf>
    <xf numFmtId="0" fontId="34" fillId="0" borderId="0" xfId="9" applyFont="1" applyFill="1" applyBorder="1"/>
    <xf numFmtId="0" fontId="34" fillId="0" borderId="0" xfId="9" applyFont="1" applyFill="1" applyBorder="1" applyAlignment="1">
      <alignment horizontal="left"/>
    </xf>
    <xf numFmtId="0" fontId="35" fillId="0" borderId="0" xfId="9" applyFont="1" applyFill="1" applyBorder="1" applyAlignment="1">
      <alignment horizontal="left"/>
    </xf>
    <xf numFmtId="0" fontId="34" fillId="0" borderId="0" xfId="9" applyFont="1" applyFill="1" applyBorder="1" applyProtection="1">
      <protection locked="0"/>
    </xf>
    <xf numFmtId="4" fontId="35" fillId="0" borderId="0" xfId="9" applyNumberFormat="1" applyFont="1" applyFill="1" applyBorder="1"/>
    <xf numFmtId="0" fontId="36" fillId="0" borderId="0" xfId="9" applyFont="1" applyFill="1" applyBorder="1" applyAlignment="1">
      <alignment horizontal="left"/>
    </xf>
    <xf numFmtId="4" fontId="36" fillId="0" borderId="0" xfId="9" applyNumberFormat="1" applyFont="1" applyFill="1" applyBorder="1"/>
    <xf numFmtId="0" fontId="32" fillId="0" borderId="0" xfId="9" applyFill="1" applyBorder="1" applyAlignment="1">
      <alignment horizontal="center" vertical="center"/>
    </xf>
    <xf numFmtId="49" fontId="32" fillId="0" borderId="0" xfId="9" applyNumberFormat="1" applyFill="1" applyBorder="1" applyAlignment="1">
      <alignment horizontal="left" vertical="center" wrapText="1"/>
    </xf>
    <xf numFmtId="0" fontId="32" fillId="0" borderId="0" xfId="9" applyFill="1" applyBorder="1" applyAlignment="1">
      <alignment horizontal="left" vertical="center" wrapText="1"/>
    </xf>
    <xf numFmtId="0" fontId="32" fillId="0" borderId="0" xfId="9" applyFill="1" applyBorder="1" applyAlignment="1">
      <alignment horizontal="center" vertical="center" wrapText="1"/>
    </xf>
    <xf numFmtId="4" fontId="32" fillId="0" borderId="0" xfId="9" applyNumberFormat="1" applyFill="1" applyBorder="1" applyAlignment="1">
      <alignment vertical="center"/>
    </xf>
    <xf numFmtId="4" fontId="32" fillId="0" borderId="0" xfId="9" applyNumberFormat="1" applyFill="1" applyBorder="1" applyAlignment="1" applyProtection="1">
      <alignment vertical="center"/>
      <protection locked="0"/>
    </xf>
    <xf numFmtId="0" fontId="39" fillId="0" borderId="0" xfId="9" applyFont="1" applyFill="1" applyBorder="1" applyAlignment="1">
      <alignment horizontal="center" vertical="center"/>
    </xf>
    <xf numFmtId="49" fontId="39" fillId="0" borderId="0" xfId="9" applyNumberFormat="1" applyFont="1" applyFill="1" applyBorder="1" applyAlignment="1">
      <alignment horizontal="left" vertical="center" wrapText="1"/>
    </xf>
    <xf numFmtId="0" fontId="39" fillId="0" borderId="0" xfId="9" applyFont="1" applyFill="1" applyBorder="1" applyAlignment="1">
      <alignment horizontal="left" vertical="center" wrapText="1"/>
    </xf>
    <xf numFmtId="0" fontId="39" fillId="0" borderId="0" xfId="9" applyFont="1" applyFill="1" applyBorder="1" applyAlignment="1">
      <alignment horizontal="center" vertical="center" wrapText="1"/>
    </xf>
    <xf numFmtId="4" fontId="39" fillId="0" borderId="0" xfId="9" applyNumberFormat="1" applyFont="1" applyFill="1" applyBorder="1" applyAlignment="1">
      <alignment vertical="center"/>
    </xf>
    <xf numFmtId="4" fontId="39" fillId="0" borderId="0" xfId="9" applyNumberFormat="1" applyFont="1" applyFill="1" applyBorder="1" applyAlignment="1" applyProtection="1">
      <alignment vertical="center"/>
      <protection locked="0"/>
    </xf>
    <xf numFmtId="4" fontId="59" fillId="0" borderId="0" xfId="0" applyNumberFormat="1" applyFont="1" applyFill="1" applyBorder="1" applyAlignment="1">
      <alignment horizontal="center" vertical="center"/>
    </xf>
    <xf numFmtId="0" fontId="37" fillId="0" borderId="0" xfId="9" applyFont="1" applyFill="1" applyBorder="1" applyAlignment="1">
      <alignment vertical="center"/>
    </xf>
    <xf numFmtId="0" fontId="38" fillId="0" borderId="0" xfId="9" applyFont="1" applyFill="1" applyBorder="1" applyAlignment="1">
      <alignment horizontal="left" vertical="center"/>
    </xf>
    <xf numFmtId="0" fontId="37" fillId="0" borderId="0" xfId="9" applyFont="1" applyFill="1" applyBorder="1" applyAlignment="1">
      <alignment horizontal="left" vertical="center"/>
    </xf>
    <xf numFmtId="0" fontId="37" fillId="0" borderId="0" xfId="9" applyFont="1" applyFill="1" applyBorder="1" applyAlignment="1">
      <alignment horizontal="left" vertical="center" wrapText="1"/>
    </xf>
    <xf numFmtId="4" fontId="37" fillId="0" borderId="0" xfId="9" applyNumberFormat="1" applyFont="1" applyFill="1" applyBorder="1" applyAlignment="1">
      <alignment vertical="center"/>
    </xf>
    <xf numFmtId="0" fontId="37" fillId="0" borderId="0" xfId="9" applyFont="1" applyFill="1" applyBorder="1" applyAlignment="1" applyProtection="1">
      <alignment vertical="center"/>
      <protection locked="0"/>
    </xf>
    <xf numFmtId="0" fontId="65" fillId="0" borderId="0" xfId="9" applyFont="1" applyFill="1" applyBorder="1" applyAlignment="1">
      <alignment vertical="center"/>
    </xf>
    <xf numFmtId="0" fontId="65" fillId="0" borderId="0" xfId="9" applyFont="1" applyFill="1" applyBorder="1" applyAlignment="1">
      <alignment horizontal="left" vertical="center"/>
    </xf>
    <xf numFmtId="0" fontId="65" fillId="0" borderId="0" xfId="9" applyFont="1" applyFill="1" applyBorder="1" applyAlignment="1">
      <alignment horizontal="left" vertical="center" wrapText="1"/>
    </xf>
    <xf numFmtId="4" fontId="65" fillId="0" borderId="0" xfId="9" applyNumberFormat="1" applyFont="1" applyFill="1" applyBorder="1" applyAlignment="1">
      <alignment vertical="center"/>
    </xf>
    <xf numFmtId="0" fontId="65" fillId="0" borderId="0" xfId="9" applyFont="1" applyFill="1" applyBorder="1" applyAlignment="1" applyProtection="1">
      <alignment vertical="center"/>
      <protection locked="0"/>
    </xf>
    <xf numFmtId="0" fontId="66" fillId="0" borderId="0" xfId="9" applyFont="1" applyFill="1" applyBorder="1" applyAlignment="1">
      <alignment vertical="center"/>
    </xf>
    <xf numFmtId="0" fontId="66" fillId="0" borderId="0" xfId="9" applyFont="1" applyFill="1" applyBorder="1" applyAlignment="1">
      <alignment horizontal="left" vertical="center"/>
    </xf>
    <xf numFmtId="0" fontId="66" fillId="0" borderId="0" xfId="9" applyFont="1" applyFill="1" applyBorder="1" applyAlignment="1">
      <alignment horizontal="left" vertical="center" wrapText="1"/>
    </xf>
    <xf numFmtId="0" fontId="66" fillId="0" borderId="0" xfId="9" applyFont="1" applyFill="1" applyBorder="1" applyAlignment="1" applyProtection="1">
      <alignment vertical="center"/>
      <protection locked="0"/>
    </xf>
    <xf numFmtId="0" fontId="32" fillId="0" borderId="0" xfId="9" applyFill="1" applyBorder="1"/>
    <xf numFmtId="0" fontId="32" fillId="0" borderId="0" xfId="9" applyFill="1" applyBorder="1" applyProtection="1">
      <protection locked="0"/>
    </xf>
    <xf numFmtId="0" fontId="34" fillId="4" borderId="0" xfId="0" applyFont="1" applyFill="1" applyBorder="1"/>
    <xf numFmtId="0" fontId="34" fillId="4" borderId="0" xfId="0" applyFont="1" applyFill="1" applyBorder="1" applyAlignment="1">
      <alignment horizontal="left"/>
    </xf>
    <xf numFmtId="0" fontId="36" fillId="4" borderId="0" xfId="0" applyFont="1" applyFill="1" applyBorder="1" applyAlignment="1">
      <alignment horizontal="left"/>
    </xf>
    <xf numFmtId="0" fontId="34" fillId="4" borderId="0" xfId="0" applyFont="1" applyFill="1" applyBorder="1" applyProtection="1">
      <protection locked="0"/>
    </xf>
    <xf numFmtId="4" fontId="36" fillId="4" borderId="0" xfId="0" applyNumberFormat="1" applyFont="1" applyFill="1" applyBorder="1"/>
    <xf numFmtId="0" fontId="0" fillId="4" borderId="0" xfId="0" applyFill="1" applyBorder="1"/>
    <xf numFmtId="49" fontId="17" fillId="0" borderId="0" xfId="3" applyNumberFormat="1" applyFont="1" applyFill="1" applyBorder="1" applyAlignment="1">
      <alignment horizontal="left" vertical="center"/>
    </xf>
    <xf numFmtId="0" fontId="80" fillId="0" borderId="0" xfId="3" applyFont="1" applyFill="1"/>
    <xf numFmtId="0" fontId="75" fillId="0" borderId="0" xfId="3" applyFont="1" applyFill="1"/>
    <xf numFmtId="44" fontId="75" fillId="0" borderId="0" xfId="3" applyNumberFormat="1" applyFont="1" applyFill="1"/>
    <xf numFmtId="0" fontId="81" fillId="0" borderId="0" xfId="4" applyFont="1" applyFill="1"/>
    <xf numFmtId="44" fontId="81" fillId="0" borderId="0" xfId="4" applyNumberFormat="1" applyFont="1" applyFill="1"/>
    <xf numFmtId="0" fontId="77" fillId="0" borderId="0" xfId="0" applyFont="1" applyFill="1"/>
    <xf numFmtId="168" fontId="73" fillId="0" borderId="0" xfId="3" applyNumberFormat="1" applyFont="1" applyFill="1" applyBorder="1" applyAlignment="1">
      <alignment horizontal="center" vertical="center" wrapText="1"/>
    </xf>
    <xf numFmtId="169" fontId="73" fillId="0" borderId="0" xfId="3" applyNumberFormat="1" applyFont="1" applyFill="1" applyBorder="1" applyAlignment="1">
      <alignment horizontal="center" vertical="center" wrapText="1"/>
    </xf>
    <xf numFmtId="4" fontId="92" fillId="4" borderId="0" xfId="0" applyNumberFormat="1" applyFont="1" applyFill="1" applyBorder="1" applyAlignment="1">
      <alignment horizontal="right" vertical="center"/>
    </xf>
    <xf numFmtId="4" fontId="92" fillId="0" borderId="0" xfId="0" applyNumberFormat="1" applyFont="1" applyFill="1" applyBorder="1" applyAlignment="1">
      <alignment horizontal="right" vertical="center"/>
    </xf>
    <xf numFmtId="4" fontId="92" fillId="0" borderId="0" xfId="0" applyNumberFormat="1" applyFont="1" applyFill="1" applyBorder="1" applyAlignment="1">
      <alignment vertical="center"/>
    </xf>
    <xf numFmtId="4" fontId="91" fillId="0" borderId="0" xfId="3" applyNumberFormat="1" applyFont="1" applyFill="1" applyBorder="1" applyAlignment="1">
      <alignment vertical="center"/>
    </xf>
    <xf numFmtId="4" fontId="91" fillId="0" borderId="0" xfId="3" applyNumberFormat="1" applyFont="1" applyFill="1" applyBorder="1" applyAlignment="1" applyProtection="1">
      <alignment vertical="center"/>
      <protection locked="0"/>
    </xf>
    <xf numFmtId="4" fontId="92" fillId="0" borderId="0" xfId="3" applyNumberFormat="1" applyFont="1" applyFill="1" applyBorder="1" applyAlignment="1">
      <alignment vertical="center"/>
    </xf>
    <xf numFmtId="4" fontId="92" fillId="0" borderId="0" xfId="3" applyNumberFormat="1" applyFont="1" applyFill="1" applyBorder="1" applyAlignment="1" applyProtection="1">
      <alignment vertical="center"/>
      <protection locked="0"/>
    </xf>
    <xf numFmtId="4" fontId="92" fillId="0" borderId="0" xfId="0" applyNumberFormat="1" applyFont="1" applyFill="1" applyBorder="1" applyAlignment="1" applyProtection="1">
      <alignment vertical="center"/>
      <protection locked="0"/>
    </xf>
    <xf numFmtId="4" fontId="77" fillId="0" borderId="0" xfId="0" applyNumberFormat="1" applyFont="1" applyFill="1" applyBorder="1" applyAlignment="1" applyProtection="1">
      <alignment vertical="center"/>
      <protection locked="0"/>
    </xf>
    <xf numFmtId="4" fontId="86" fillId="0" borderId="0" xfId="0" applyNumberFormat="1" applyFont="1" applyFill="1" applyBorder="1" applyAlignment="1" applyProtection="1">
      <alignment vertical="center"/>
      <protection locked="0"/>
    </xf>
    <xf numFmtId="0" fontId="85" fillId="0" borderId="0" xfId="0" applyFont="1" applyFill="1" applyBorder="1" applyProtection="1">
      <protection locked="0"/>
    </xf>
    <xf numFmtId="4" fontId="92" fillId="0" borderId="0" xfId="5" applyNumberFormat="1" applyFont="1" applyFill="1" applyBorder="1" applyAlignment="1">
      <alignment horizontal="center" vertical="center"/>
    </xf>
    <xf numFmtId="4" fontId="84" fillId="0" borderId="0" xfId="9" applyNumberFormat="1" applyFont="1" applyFill="1" applyBorder="1" applyAlignment="1">
      <alignment vertical="center"/>
    </xf>
    <xf numFmtId="4" fontId="85" fillId="0" borderId="0" xfId="9" applyNumberFormat="1" applyFont="1" applyFill="1" applyBorder="1" applyAlignment="1">
      <alignment vertical="center"/>
    </xf>
    <xf numFmtId="4" fontId="85" fillId="0" borderId="0" xfId="9" applyNumberFormat="1" applyFont="1" applyFill="1" applyBorder="1"/>
    <xf numFmtId="0" fontId="84" fillId="0" borderId="0" xfId="9" applyFont="1" applyFill="1" applyBorder="1" applyAlignment="1">
      <alignment vertical="center"/>
    </xf>
    <xf numFmtId="0" fontId="85" fillId="0" borderId="0" xfId="9" applyFont="1" applyFill="1" applyBorder="1" applyAlignment="1">
      <alignment vertical="center"/>
    </xf>
    <xf numFmtId="0" fontId="85" fillId="0" borderId="0" xfId="9" applyFont="1" applyFill="1" applyBorder="1"/>
    <xf numFmtId="4" fontId="92" fillId="0" borderId="0" xfId="10" applyNumberFormat="1" applyFont="1" applyFill="1" applyBorder="1" applyAlignment="1">
      <alignment horizontal="center" vertical="center"/>
    </xf>
    <xf numFmtId="0" fontId="93" fillId="0" borderId="0" xfId="9" applyFont="1" applyFill="1" applyBorder="1"/>
    <xf numFmtId="44" fontId="87" fillId="0" borderId="0" xfId="11" applyFont="1" applyFill="1"/>
    <xf numFmtId="44" fontId="75" fillId="0" borderId="0" xfId="11" applyFont="1" applyFill="1"/>
    <xf numFmtId="44" fontId="81" fillId="0" borderId="0" xfId="11" applyFont="1" applyFill="1"/>
    <xf numFmtId="44" fontId="78" fillId="0" borderId="0" xfId="11" applyFont="1" applyFill="1"/>
    <xf numFmtId="44" fontId="73" fillId="0" borderId="0" xfId="11" applyFont="1" applyFill="1" applyBorder="1" applyAlignment="1">
      <alignment horizontal="center" vertical="center" wrapText="1"/>
    </xf>
    <xf numFmtId="44" fontId="91" fillId="4" borderId="0" xfId="11" applyFont="1" applyFill="1" applyBorder="1" applyAlignment="1">
      <alignment horizontal="right" vertical="center"/>
    </xf>
    <xf numFmtId="44" fontId="91" fillId="0" borderId="0" xfId="11" applyFont="1" applyFill="1" applyBorder="1" applyAlignment="1" applyProtection="1">
      <alignment horizontal="right" vertical="center"/>
      <protection locked="0"/>
    </xf>
    <xf numFmtId="44" fontId="91" fillId="0" borderId="0" xfId="11" applyFont="1" applyFill="1" applyBorder="1" applyAlignment="1">
      <alignment vertical="center"/>
    </xf>
    <xf numFmtId="44" fontId="91" fillId="0" borderId="0" xfId="11" applyFont="1" applyFill="1" applyBorder="1" applyAlignment="1" applyProtection="1">
      <alignment vertical="center"/>
      <protection locked="0"/>
    </xf>
    <xf numFmtId="44" fontId="91" fillId="0" borderId="0" xfId="11" applyFont="1" applyFill="1" applyBorder="1" applyAlignment="1">
      <alignment horizontal="right" vertical="center"/>
    </xf>
    <xf numFmtId="44" fontId="91" fillId="0" borderId="0" xfId="11" applyFont="1" applyFill="1" applyBorder="1" applyAlignment="1">
      <alignment horizontal="center" vertical="center"/>
    </xf>
    <xf numFmtId="44" fontId="89" fillId="0" borderId="0" xfId="11" applyFont="1" applyFill="1" applyBorder="1" applyAlignment="1">
      <alignment vertical="center"/>
    </xf>
    <xf numFmtId="44" fontId="89" fillId="0" borderId="0" xfId="11" applyFont="1" applyFill="1" applyBorder="1"/>
    <xf numFmtId="44" fontId="0" fillId="0" borderId="0" xfId="0" applyNumberFormat="1" applyFill="1" applyBorder="1"/>
    <xf numFmtId="0" fontId="20" fillId="0" borderId="0" xfId="3" applyFont="1" applyAlignment="1">
      <alignment horizontal="left" vertical="center"/>
    </xf>
    <xf numFmtId="0" fontId="54" fillId="0" borderId="0" xfId="3" applyFont="1" applyAlignment="1">
      <alignment horizontal="left" vertical="center"/>
    </xf>
    <xf numFmtId="167" fontId="17" fillId="0" borderId="0" xfId="3" applyNumberFormat="1" applyFont="1" applyAlignment="1">
      <alignment horizontal="left" vertical="center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68" fontId="44" fillId="0" borderId="0" xfId="3" applyNumberFormat="1" applyFont="1" applyAlignment="1">
      <alignment vertical="center" wrapText="1"/>
    </xf>
    <xf numFmtId="169" fontId="44" fillId="0" borderId="0" xfId="3" applyNumberFormat="1" applyFont="1" applyAlignment="1">
      <alignment vertical="center" wrapText="1"/>
    </xf>
    <xf numFmtId="49" fontId="44" fillId="0" borderId="0" xfId="3" applyNumberFormat="1" applyFont="1" applyAlignment="1">
      <alignment vertical="center" wrapText="1"/>
    </xf>
    <xf numFmtId="0" fontId="0" fillId="4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44" fontId="19" fillId="0" borderId="4" xfId="11" applyFont="1" applyBorder="1" applyAlignment="1" applyProtection="1">
      <alignment horizontal="right" vertical="center"/>
      <protection hidden="1"/>
    </xf>
    <xf numFmtId="44" fontId="1" fillId="0" borderId="0" xfId="0" applyNumberFormat="1" applyFont="1" applyFill="1" applyBorder="1"/>
    <xf numFmtId="44" fontId="0" fillId="0" borderId="0" xfId="0" applyNumberFormat="1" applyFill="1"/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40" fillId="0" borderId="0" xfId="3" applyNumberFormat="1" applyFont="1" applyAlignment="1">
      <alignment horizontal="center" vertical="center"/>
    </xf>
    <xf numFmtId="168" fontId="73" fillId="0" borderId="0" xfId="3" applyNumberFormat="1" applyFont="1" applyAlignment="1">
      <alignment horizontal="center" vertical="center"/>
    </xf>
    <xf numFmtId="168" fontId="74" fillId="0" borderId="0" xfId="3" applyNumberFormat="1" applyFont="1" applyAlignment="1">
      <alignment horizontal="center" vertical="center"/>
    </xf>
    <xf numFmtId="49" fontId="17" fillId="0" borderId="0" xfId="3" applyNumberFormat="1" applyFont="1" applyAlignment="1">
      <alignment horizontal="left" vertical="center" wrapText="1"/>
    </xf>
    <xf numFmtId="0" fontId="5" fillId="0" borderId="0" xfId="7" applyAlignment="1">
      <alignment vertical="center" wrapText="1"/>
    </xf>
    <xf numFmtId="168" fontId="44" fillId="0" borderId="0" xfId="3" applyNumberFormat="1" applyFont="1" applyAlignment="1">
      <alignment horizontal="center" vertical="center"/>
    </xf>
    <xf numFmtId="168" fontId="44" fillId="0" borderId="0" xfId="3" applyNumberFormat="1" applyFont="1" applyAlignment="1">
      <alignment vertical="center"/>
    </xf>
    <xf numFmtId="168" fontId="43" fillId="0" borderId="0" xfId="3" applyNumberFormat="1" applyFont="1" applyAlignment="1">
      <alignment horizontal="center" vertical="center"/>
    </xf>
    <xf numFmtId="168" fontId="40" fillId="0" borderId="0" xfId="3" applyNumberFormat="1" applyFont="1" applyFill="1" applyBorder="1" applyAlignment="1">
      <alignment horizontal="center" vertical="center"/>
    </xf>
    <xf numFmtId="168" fontId="73" fillId="0" borderId="0" xfId="3" applyNumberFormat="1" applyFont="1" applyFill="1" applyBorder="1" applyAlignment="1">
      <alignment horizontal="center" vertical="center"/>
    </xf>
    <xf numFmtId="168" fontId="44" fillId="0" borderId="0" xfId="3" applyNumberFormat="1" applyFont="1" applyFill="1" applyBorder="1" applyAlignment="1">
      <alignment horizontal="center" vertical="center"/>
    </xf>
    <xf numFmtId="4" fontId="91" fillId="0" borderId="0" xfId="0" applyNumberFormat="1" applyFont="1" applyFill="1" applyBorder="1" applyAlignment="1">
      <alignment horizontal="center" vertical="center"/>
    </xf>
    <xf numFmtId="9" fontId="40" fillId="0" borderId="7" xfId="8" applyNumberFormat="1" applyFont="1" applyBorder="1" applyAlignment="1">
      <alignment horizontal="center" vertical="center" wrapText="1"/>
    </xf>
    <xf numFmtId="9" fontId="40" fillId="0" borderId="9" xfId="8" applyNumberFormat="1" applyFont="1" applyBorder="1" applyAlignment="1">
      <alignment horizontal="center" vertical="center" wrapText="1"/>
    </xf>
  </cellXfs>
  <cellStyles count="13">
    <cellStyle name="Měna" xfId="11" builtinId="4"/>
    <cellStyle name="Normální" xfId="0" builtinId="0"/>
    <cellStyle name="normální 2" xfId="3" xr:uid="{F4DB283E-2C55-4F45-A7C7-573E50794784}"/>
    <cellStyle name="Normální 3" xfId="9" xr:uid="{58447BB6-2632-44CC-9661-B4668AC7FAE4}"/>
    <cellStyle name="Normální 4" xfId="7" xr:uid="{E9721140-7E77-410B-B81E-F0F7C454F1CB}"/>
    <cellStyle name="Normální 4 2" xfId="5" xr:uid="{A139C559-03A5-4DC4-8BBC-66FC0195A3CA}"/>
    <cellStyle name="Normální 4 4 2" xfId="10" xr:uid="{DFC3F68B-AF2E-437A-8539-7E7A4E2FBC35}"/>
    <cellStyle name="Normální 98" xfId="6" xr:uid="{9365ABBC-1C14-4FCF-8738-261C1C095543}"/>
    <cellStyle name="normální_4948_Odbytovy_rozpocet-Rusek" xfId="8" xr:uid="{3981F684-AD4A-41D6-ACAB-79BF186DEF17}"/>
    <cellStyle name="normální_4948_Odbytovy_rozpocet-Rusek 2" xfId="12" xr:uid="{6BB54BFD-66DF-4832-B7EE-C7371D2CDA8D}"/>
    <cellStyle name="normální_Agregované položky akce389" xfId="1" xr:uid="{058F16B5-66CC-4AD2-9ED7-CEDE297E80DC}"/>
    <cellStyle name="normální_Pekapitulace výkazu výměr" xfId="2" xr:uid="{744C3C1F-F0E3-49FF-8813-2437FF1D8E5B}"/>
    <cellStyle name="normální_Pekapitulace výkazu výměr 2" xfId="4" xr:uid="{B35F17CD-C99D-45F9-B14C-3F4C56985235}"/>
  </cellStyles>
  <dxfs count="21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B70629A4-FD1C-447F-9FE5-DE0C9CE77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1525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3FF812CE-ECF6-499B-9B0D-58A2CC95F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D261AF91-BD14-4100-B093-68E8B6FC8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1D18D880-B4A4-4264-BD07-1B9D4A603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E24D7FD6-E0BA-48F2-9986-32A23B6D1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1</xdr:col>
      <xdr:colOff>466725</xdr:colOff>
      <xdr:row>2</xdr:row>
      <xdr:rowOff>9525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355A1ABB-ED4C-43F5-9C85-727D979A2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1000125" cy="31813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ECF2-B12F-4879-8C77-C07CC2B647BC}">
  <dimension ref="A2:J39"/>
  <sheetViews>
    <sheetView tabSelected="1" view="pageBreakPreview" zoomScale="60" zoomScaleNormal="100" workbookViewId="0">
      <selection activeCell="D22" sqref="D22"/>
    </sheetView>
  </sheetViews>
  <sheetFormatPr defaultRowHeight="15" x14ac:dyDescent="0.25"/>
  <cols>
    <col min="1" max="1" width="11.85546875" customWidth="1"/>
    <col min="2" max="2" width="36.140625" customWidth="1"/>
    <col min="3" max="5" width="23.5703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483" t="s">
        <v>24</v>
      </c>
      <c r="B2" s="483"/>
      <c r="C2" s="483"/>
      <c r="D2" s="483"/>
      <c r="E2" s="483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1</v>
      </c>
      <c r="D4" s="4"/>
      <c r="E4" s="5"/>
      <c r="F4" s="6"/>
    </row>
    <row r="5" spans="1:10" ht="18" x14ac:dyDescent="0.25">
      <c r="A5" s="1"/>
      <c r="B5" s="2" t="s">
        <v>2</v>
      </c>
      <c r="C5" s="3" t="s">
        <v>828</v>
      </c>
      <c r="D5" s="4"/>
      <c r="E5" s="5"/>
      <c r="F5" s="6"/>
    </row>
    <row r="6" spans="1:10" ht="18" x14ac:dyDescent="0.25">
      <c r="A6" s="1"/>
      <c r="B6" s="7" t="s">
        <v>3</v>
      </c>
      <c r="C6" s="8" t="s">
        <v>4</v>
      </c>
      <c r="D6" s="4"/>
      <c r="E6" s="5"/>
      <c r="F6" s="6"/>
    </row>
    <row r="7" spans="1:10" ht="18" x14ac:dyDescent="0.25">
      <c r="A7" s="1"/>
      <c r="B7" s="7" t="s">
        <v>5</v>
      </c>
      <c r="C7" s="9" t="s">
        <v>6</v>
      </c>
      <c r="D7" s="10"/>
      <c r="E7" s="11"/>
      <c r="F7" s="6"/>
    </row>
    <row r="8" spans="1:10" ht="18" x14ac:dyDescent="0.25">
      <c r="A8" s="1"/>
      <c r="B8" s="2" t="s">
        <v>7</v>
      </c>
      <c r="C8" s="12" t="s">
        <v>8</v>
      </c>
      <c r="D8" s="10"/>
      <c r="E8" s="11"/>
      <c r="F8" s="6"/>
    </row>
    <row r="9" spans="1:10" ht="18" x14ac:dyDescent="0.25">
      <c r="A9" s="1"/>
      <c r="B9" s="2" t="s">
        <v>9</v>
      </c>
      <c r="C9" s="12" t="s">
        <v>10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484" t="s">
        <v>11</v>
      </c>
      <c r="B12" s="484" t="s">
        <v>12</v>
      </c>
      <c r="C12" s="484" t="s">
        <v>13</v>
      </c>
      <c r="D12" s="485"/>
      <c r="E12" s="485"/>
    </row>
    <row r="13" spans="1:10" x14ac:dyDescent="0.25">
      <c r="A13" s="485"/>
      <c r="B13" s="485"/>
      <c r="C13" s="13" t="s">
        <v>14</v>
      </c>
      <c r="D13" s="14" t="s">
        <v>15</v>
      </c>
      <c r="E13" s="13" t="s">
        <v>16</v>
      </c>
    </row>
    <row r="14" spans="1:10" s="19" customFormat="1" ht="35.25" customHeight="1" x14ac:dyDescent="0.25">
      <c r="A14" s="64" t="s">
        <v>25</v>
      </c>
      <c r="B14" s="15" t="s">
        <v>26</v>
      </c>
      <c r="C14" s="16"/>
      <c r="D14" s="17">
        <v>-849212.8</v>
      </c>
      <c r="E14" s="18">
        <f>D14</f>
        <v>-849212.8</v>
      </c>
      <c r="H14" s="20"/>
      <c r="I14" s="20"/>
      <c r="J14" s="21"/>
    </row>
    <row r="15" spans="1:10" s="19" customFormat="1" ht="35.25" customHeight="1" x14ac:dyDescent="0.25">
      <c r="A15" s="64" t="s">
        <v>27</v>
      </c>
      <c r="B15" s="15" t="s">
        <v>28</v>
      </c>
      <c r="C15" s="16"/>
      <c r="D15" s="17">
        <v>185753</v>
      </c>
      <c r="E15" s="18">
        <f t="shared" ref="E15:E21" si="0">D15</f>
        <v>185753</v>
      </c>
      <c r="H15" s="20"/>
      <c r="I15" s="20"/>
      <c r="J15" s="21"/>
    </row>
    <row r="16" spans="1:10" s="19" customFormat="1" ht="35.25" customHeight="1" x14ac:dyDescent="0.25">
      <c r="A16" s="64" t="s">
        <v>29</v>
      </c>
      <c r="B16" s="15" t="s">
        <v>30</v>
      </c>
      <c r="C16" s="16"/>
      <c r="D16" s="17">
        <v>333384.48000000004</v>
      </c>
      <c r="E16" s="18">
        <f t="shared" si="0"/>
        <v>333384.48000000004</v>
      </c>
      <c r="H16" s="20"/>
      <c r="I16" s="20"/>
      <c r="J16" s="21"/>
    </row>
    <row r="17" spans="1:10" s="19" customFormat="1" ht="35.25" customHeight="1" x14ac:dyDescent="0.25">
      <c r="A17" s="64" t="s">
        <v>31</v>
      </c>
      <c r="B17" s="15" t="s">
        <v>17</v>
      </c>
      <c r="C17" s="16"/>
      <c r="D17" s="17">
        <v>1789.91</v>
      </c>
      <c r="E17" s="18">
        <f t="shared" si="0"/>
        <v>1789.91</v>
      </c>
      <c r="H17" s="20"/>
      <c r="I17" s="20"/>
      <c r="J17" s="21"/>
    </row>
    <row r="18" spans="1:10" s="19" customFormat="1" ht="35.25" customHeight="1" x14ac:dyDescent="0.25">
      <c r="A18" s="64" t="s">
        <v>32</v>
      </c>
      <c r="B18" s="15" t="s">
        <v>33</v>
      </c>
      <c r="C18" s="16"/>
      <c r="D18" s="17">
        <v>1056799.8708431921</v>
      </c>
      <c r="E18" s="18">
        <f t="shared" si="0"/>
        <v>1056799.8708431921</v>
      </c>
      <c r="H18" s="20"/>
      <c r="I18" s="20"/>
      <c r="J18" s="21"/>
    </row>
    <row r="19" spans="1:10" s="19" customFormat="1" ht="35.25" customHeight="1" x14ac:dyDescent="0.25">
      <c r="A19" s="64" t="s">
        <v>34</v>
      </c>
      <c r="B19" s="15" t="s">
        <v>35</v>
      </c>
      <c r="C19" s="16"/>
      <c r="D19" s="17">
        <f>'006-06'!H82</f>
        <v>629570.03504100011</v>
      </c>
      <c r="E19" s="18">
        <f t="shared" si="0"/>
        <v>629570.03504100011</v>
      </c>
      <c r="H19" s="20"/>
      <c r="I19" s="20"/>
      <c r="J19" s="21"/>
    </row>
    <row r="20" spans="1:10" s="19" customFormat="1" ht="35.25" customHeight="1" x14ac:dyDescent="0.25">
      <c r="A20" s="64" t="s">
        <v>36</v>
      </c>
      <c r="B20" s="15" t="s">
        <v>37</v>
      </c>
      <c r="C20" s="16"/>
      <c r="D20" s="17">
        <v>97967.12</v>
      </c>
      <c r="E20" s="18">
        <f t="shared" si="0"/>
        <v>97967.12</v>
      </c>
      <c r="H20" s="20"/>
      <c r="I20" s="20"/>
      <c r="J20" s="21"/>
    </row>
    <row r="21" spans="1:10" s="19" customFormat="1" ht="35.25" customHeight="1" x14ac:dyDescent="0.25">
      <c r="A21" s="64" t="s">
        <v>38</v>
      </c>
      <c r="B21" s="15" t="s">
        <v>39</v>
      </c>
      <c r="C21" s="16"/>
      <c r="D21" s="17">
        <v>-158248.48000000001</v>
      </c>
      <c r="E21" s="18">
        <f t="shared" si="0"/>
        <v>-158248.48000000001</v>
      </c>
      <c r="H21" s="20"/>
      <c r="I21" s="20"/>
      <c r="J21" s="21"/>
    </row>
    <row r="22" spans="1:10" s="19" customFormat="1" x14ac:dyDescent="0.25">
      <c r="A22" s="22"/>
      <c r="B22" s="23"/>
      <c r="C22" s="24"/>
      <c r="D22" s="25"/>
      <c r="E22" s="26"/>
      <c r="H22" s="20"/>
      <c r="I22" s="20"/>
      <c r="J22" s="21"/>
    </row>
    <row r="23" spans="1:10" s="19" customFormat="1" x14ac:dyDescent="0.25">
      <c r="A23" s="22"/>
      <c r="B23" s="23"/>
      <c r="C23" s="24"/>
      <c r="D23" s="25"/>
      <c r="E23" s="26"/>
      <c r="H23" s="20"/>
      <c r="I23" s="20"/>
      <c r="J23" s="21"/>
    </row>
    <row r="25" spans="1:10" ht="15.75" x14ac:dyDescent="0.25">
      <c r="B25" s="27" t="s">
        <v>18</v>
      </c>
      <c r="C25" s="28">
        <f>SUM(C14:C14)</f>
        <v>0</v>
      </c>
      <c r="D25" s="29">
        <f>SUM(D14:D21)</f>
        <v>1297803.1358841923</v>
      </c>
      <c r="E25" s="30">
        <f>SUM(E14:E21)</f>
        <v>1297803.1358841923</v>
      </c>
    </row>
    <row r="27" spans="1:10" ht="15.75" x14ac:dyDescent="0.25">
      <c r="B27" s="31" t="s">
        <v>19</v>
      </c>
      <c r="E27" s="32" t="s">
        <v>20</v>
      </c>
    </row>
    <row r="28" spans="1:10" x14ac:dyDescent="0.25">
      <c r="E28" s="33"/>
    </row>
    <row r="29" spans="1:10" x14ac:dyDescent="0.25">
      <c r="E29" s="34"/>
    </row>
    <row r="30" spans="1:10" x14ac:dyDescent="0.25">
      <c r="E30" s="33"/>
    </row>
    <row r="31" spans="1:10" ht="15.75" x14ac:dyDescent="0.25">
      <c r="B31" s="35" t="s">
        <v>21</v>
      </c>
      <c r="E31" s="32" t="s">
        <v>20</v>
      </c>
    </row>
    <row r="32" spans="1:10" x14ac:dyDescent="0.25">
      <c r="E32" s="33"/>
    </row>
    <row r="33" spans="2:5" x14ac:dyDescent="0.25">
      <c r="E33" s="33"/>
    </row>
    <row r="34" spans="2:5" x14ac:dyDescent="0.25">
      <c r="E34" s="33"/>
    </row>
    <row r="35" spans="2:5" ht="15.75" x14ac:dyDescent="0.25">
      <c r="B35" s="35" t="s">
        <v>22</v>
      </c>
      <c r="E35" s="32" t="s">
        <v>20</v>
      </c>
    </row>
    <row r="36" spans="2:5" x14ac:dyDescent="0.25">
      <c r="E36" s="33"/>
    </row>
    <row r="37" spans="2:5" x14ac:dyDescent="0.25">
      <c r="E37" s="33"/>
    </row>
    <row r="38" spans="2:5" x14ac:dyDescent="0.25">
      <c r="E38" s="33"/>
    </row>
    <row r="39" spans="2:5" ht="15.75" x14ac:dyDescent="0.25">
      <c r="B39" s="36" t="s">
        <v>23</v>
      </c>
      <c r="E39" s="32" t="s">
        <v>20</v>
      </c>
    </row>
  </sheetData>
  <mergeCells count="4">
    <mergeCell ref="A2:E2"/>
    <mergeCell ref="A12:A13"/>
    <mergeCell ref="B12:B13"/>
    <mergeCell ref="C12:E12"/>
  </mergeCells>
  <conditionalFormatting sqref="C5">
    <cfRule type="cellIs" dxfId="20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C586-0CEB-4DB2-A262-8AB93A986416}">
  <dimension ref="A1:AH27"/>
  <sheetViews>
    <sheetView view="pageBreakPreview" zoomScale="60" zoomScaleNormal="100" workbookViewId="0">
      <selection activeCell="D24" sqref="D24"/>
    </sheetView>
  </sheetViews>
  <sheetFormatPr defaultRowHeight="15" x14ac:dyDescent="0.25"/>
  <cols>
    <col min="2" max="2" width="11" customWidth="1"/>
    <col min="3" max="3" width="33.5703125" customWidth="1"/>
    <col min="6" max="6" width="10.5703125" bestFit="1" customWidth="1"/>
    <col min="7" max="7" width="10.42578125" bestFit="1" customWidth="1"/>
    <col min="8" max="8" width="20.140625" bestFit="1" customWidth="1"/>
    <col min="10" max="10" width="19.85546875" style="204" bestFit="1" customWidth="1"/>
    <col min="11" max="11" width="10.42578125" bestFit="1" customWidth="1"/>
    <col min="13" max="13" width="19.1406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246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C2" s="2" t="s">
        <v>0</v>
      </c>
      <c r="D2" s="3" t="s">
        <v>1</v>
      </c>
      <c r="E2" s="43"/>
      <c r="F2" s="5"/>
      <c r="G2" s="44"/>
      <c r="H2" s="45"/>
      <c r="I2" s="45"/>
      <c r="J2" s="247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C3" s="2" t="s">
        <v>2</v>
      </c>
      <c r="D3" s="3" t="s">
        <v>828</v>
      </c>
      <c r="E3" s="43"/>
      <c r="F3" s="5"/>
      <c r="G3" s="44"/>
      <c r="H3" s="45"/>
      <c r="I3" s="45"/>
      <c r="J3" s="247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C4" s="7" t="s">
        <v>3</v>
      </c>
      <c r="D4" s="8" t="s">
        <v>4</v>
      </c>
      <c r="E4" s="43"/>
      <c r="F4" s="5"/>
      <c r="G4" s="44"/>
      <c r="H4" s="45"/>
      <c r="I4" s="45"/>
      <c r="J4" s="247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C5" s="7" t="s">
        <v>5</v>
      </c>
      <c r="D5" s="9" t="s">
        <v>6</v>
      </c>
      <c r="E5" s="53"/>
      <c r="F5" s="54"/>
      <c r="G5" s="44"/>
      <c r="H5" s="55"/>
      <c r="I5" s="55"/>
      <c r="J5" s="248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C6" s="2" t="s">
        <v>7</v>
      </c>
      <c r="D6" s="12" t="s">
        <v>8</v>
      </c>
      <c r="E6" s="53"/>
      <c r="F6" s="54"/>
      <c r="G6" s="44"/>
      <c r="H6" s="55"/>
      <c r="I6" s="55"/>
      <c r="J6" s="248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C7" s="2" t="s">
        <v>9</v>
      </c>
      <c r="D7" s="12" t="s">
        <v>10</v>
      </c>
      <c r="E7" s="53"/>
      <c r="F7" s="54"/>
      <c r="G7" s="44"/>
      <c r="H7" s="55"/>
      <c r="I7" s="55"/>
      <c r="J7" s="248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8" spans="1:34" s="41" customFormat="1" ht="15.75" x14ac:dyDescent="0.25">
      <c r="A8" s="42"/>
      <c r="B8" s="42"/>
      <c r="C8" s="2"/>
      <c r="D8" s="63"/>
      <c r="E8" s="53"/>
      <c r="F8" s="54"/>
      <c r="G8" s="44"/>
      <c r="H8" s="55"/>
      <c r="I8" s="55"/>
      <c r="J8" s="248"/>
      <c r="K8" s="56"/>
      <c r="L8" s="56"/>
      <c r="M8" s="56"/>
      <c r="N8" s="55"/>
      <c r="O8" s="57"/>
      <c r="P8" s="58"/>
      <c r="Q8" s="57"/>
      <c r="R8" s="55"/>
      <c r="S8" s="56"/>
      <c r="T8" s="55"/>
      <c r="U8" s="56"/>
      <c r="V8" s="55"/>
      <c r="W8" s="56"/>
      <c r="X8" s="55"/>
      <c r="Y8" s="56"/>
      <c r="Z8" s="55"/>
      <c r="AA8" s="56"/>
      <c r="AB8" s="55"/>
      <c r="AC8" s="56"/>
      <c r="AD8" s="55"/>
      <c r="AE8" s="59"/>
      <c r="AF8" s="60"/>
      <c r="AG8" s="61"/>
      <c r="AH8" s="62"/>
    </row>
    <row r="9" spans="1:34" ht="30.75" customHeight="1" x14ac:dyDescent="0.25">
      <c r="B9" s="202" t="s">
        <v>819</v>
      </c>
    </row>
    <row r="12" spans="1:34" ht="15.75" x14ac:dyDescent="0.25">
      <c r="A12" s="205" t="s">
        <v>825</v>
      </c>
      <c r="B12" s="87"/>
      <c r="C12" s="80"/>
      <c r="D12" s="80"/>
      <c r="E12" s="486" t="s">
        <v>90</v>
      </c>
      <c r="F12" s="486"/>
      <c r="G12" s="486"/>
      <c r="H12" s="487" t="s">
        <v>91</v>
      </c>
      <c r="I12" s="487"/>
      <c r="J12" s="487"/>
      <c r="K12" s="488" t="s">
        <v>16</v>
      </c>
      <c r="L12" s="488"/>
      <c r="M12" s="488"/>
    </row>
    <row r="13" spans="1:34" ht="24" x14ac:dyDescent="0.25">
      <c r="A13" s="206" t="s">
        <v>92</v>
      </c>
      <c r="B13" s="206"/>
      <c r="C13" s="206" t="s">
        <v>45</v>
      </c>
      <c r="D13" s="207" t="s">
        <v>46</v>
      </c>
      <c r="E13" s="208" t="s">
        <v>47</v>
      </c>
      <c r="F13" s="209" t="s">
        <v>93</v>
      </c>
      <c r="G13" s="92" t="s">
        <v>94</v>
      </c>
      <c r="H13" s="210" t="s">
        <v>47</v>
      </c>
      <c r="I13" s="211" t="s">
        <v>95</v>
      </c>
      <c r="J13" s="212" t="s">
        <v>94</v>
      </c>
      <c r="K13" s="213" t="s">
        <v>47</v>
      </c>
      <c r="L13" s="214" t="s">
        <v>95</v>
      </c>
      <c r="M13" s="215" t="s">
        <v>96</v>
      </c>
    </row>
    <row r="14" spans="1:34" x14ac:dyDescent="0.25">
      <c r="A14" s="216"/>
      <c r="B14" s="216"/>
      <c r="C14" s="101"/>
      <c r="D14" s="101"/>
      <c r="E14" s="101"/>
      <c r="F14" s="217"/>
      <c r="G14" s="218"/>
      <c r="H14" s="219"/>
      <c r="I14" s="219"/>
      <c r="J14" s="220"/>
      <c r="K14" s="221"/>
      <c r="L14" s="221"/>
      <c r="M14" s="222"/>
    </row>
    <row r="15" spans="1:34" x14ac:dyDescent="0.25">
      <c r="A15" s="223"/>
      <c r="B15" s="224"/>
      <c r="C15" s="225" t="s">
        <v>40</v>
      </c>
      <c r="D15" s="224"/>
      <c r="E15" s="223"/>
      <c r="F15" s="223"/>
      <c r="G15" s="223"/>
      <c r="H15" s="223"/>
      <c r="I15" s="223"/>
      <c r="J15" s="249"/>
      <c r="K15" s="223"/>
      <c r="L15" s="223"/>
      <c r="M15" s="223"/>
    </row>
    <row r="16" spans="1:34" ht="45" x14ac:dyDescent="0.25">
      <c r="A16" s="223"/>
      <c r="B16" s="226" t="s">
        <v>41</v>
      </c>
      <c r="C16" s="227" t="s">
        <v>42</v>
      </c>
      <c r="D16" s="228" t="s">
        <v>43</v>
      </c>
      <c r="E16" s="223"/>
      <c r="F16" s="223"/>
      <c r="G16" s="223"/>
      <c r="H16" s="242">
        <v>-4162.8</v>
      </c>
      <c r="I16" s="243">
        <v>116</v>
      </c>
      <c r="J16" s="250">
        <f>H16*I16</f>
        <v>-482884.80000000005</v>
      </c>
      <c r="K16" s="469">
        <f>H16</f>
        <v>-4162.8</v>
      </c>
      <c r="L16" s="469">
        <f>I16</f>
        <v>116</v>
      </c>
      <c r="M16" s="470">
        <f>K16*L16</f>
        <v>-482884.80000000005</v>
      </c>
    </row>
    <row r="17" spans="1:13" x14ac:dyDescent="0.25">
      <c r="A17" s="223"/>
      <c r="B17" s="224"/>
      <c r="C17" s="225" t="s">
        <v>44</v>
      </c>
      <c r="D17" s="224"/>
      <c r="E17" s="223"/>
      <c r="F17" s="223"/>
      <c r="G17" s="223"/>
      <c r="H17" s="244"/>
      <c r="I17" s="244"/>
      <c r="J17" s="251"/>
      <c r="K17" s="469"/>
      <c r="L17" s="469"/>
      <c r="M17" s="470"/>
    </row>
    <row r="18" spans="1:13" ht="45" x14ac:dyDescent="0.25">
      <c r="A18" s="223"/>
      <c r="B18" s="226" t="s">
        <v>41</v>
      </c>
      <c r="C18" s="227" t="s">
        <v>42</v>
      </c>
      <c r="D18" s="228" t="s">
        <v>43</v>
      </c>
      <c r="E18" s="223"/>
      <c r="F18" s="223"/>
      <c r="G18" s="223"/>
      <c r="H18" s="242">
        <v>-3158</v>
      </c>
      <c r="I18" s="243">
        <v>116</v>
      </c>
      <c r="J18" s="250">
        <f>H18*I18</f>
        <v>-366328</v>
      </c>
      <c r="K18" s="469">
        <f t="shared" ref="K18" si="0">H18</f>
        <v>-3158</v>
      </c>
      <c r="L18" s="469">
        <f t="shared" ref="L18" si="1">I18</f>
        <v>116</v>
      </c>
      <c r="M18" s="470">
        <f t="shared" ref="M18" si="2">K18*L18</f>
        <v>-366328</v>
      </c>
    </row>
    <row r="21" spans="1:13" ht="15.75" thickBot="1" x14ac:dyDescent="0.3"/>
    <row r="22" spans="1:13" ht="16.5" thickBot="1" x14ac:dyDescent="0.3">
      <c r="A22" s="144"/>
      <c r="B22" s="144"/>
      <c r="C22" s="145" t="s">
        <v>127</v>
      </c>
      <c r="D22" s="146"/>
      <c r="E22" s="147"/>
      <c r="F22" s="148"/>
      <c r="G22" s="149">
        <f>SUM(G16:G18)</f>
        <v>0</v>
      </c>
      <c r="H22" s="150"/>
      <c r="I22" s="150"/>
      <c r="J22" s="252">
        <f>SUM(J16:J18)</f>
        <v>-849212.8</v>
      </c>
      <c r="K22" s="150"/>
      <c r="L22" s="150"/>
      <c r="M22" s="229">
        <f>SUM(M16:M18)</f>
        <v>-849212.8</v>
      </c>
    </row>
    <row r="23" spans="1:13" ht="15.75" x14ac:dyDescent="0.25">
      <c r="A23" s="153"/>
      <c r="B23" s="153"/>
      <c r="C23" s="230"/>
      <c r="D23" s="231"/>
      <c r="E23" s="232"/>
      <c r="F23" s="138"/>
      <c r="G23" s="157"/>
      <c r="H23" s="158"/>
      <c r="I23" s="233"/>
      <c r="J23" s="253"/>
      <c r="K23" s="234"/>
      <c r="L23" s="234"/>
      <c r="M23" s="235"/>
    </row>
    <row r="24" spans="1:13" ht="15.75" x14ac:dyDescent="0.25">
      <c r="A24" s="31" t="s">
        <v>19</v>
      </c>
      <c r="B24" s="31"/>
      <c r="D24" s="236" t="s">
        <v>22</v>
      </c>
      <c r="E24" s="136"/>
      <c r="F24" s="237"/>
      <c r="G24" s="136"/>
      <c r="H24" s="35" t="s">
        <v>21</v>
      </c>
      <c r="I24" s="158"/>
      <c r="J24" s="254"/>
      <c r="K24" s="160"/>
      <c r="L24" s="36" t="s">
        <v>23</v>
      </c>
      <c r="M24" s="235"/>
    </row>
    <row r="25" spans="1:13" ht="15.75" x14ac:dyDescent="0.25">
      <c r="A25" s="31"/>
      <c r="B25" s="31"/>
      <c r="D25" s="35"/>
      <c r="E25" s="136"/>
      <c r="F25" s="237"/>
      <c r="G25" s="136"/>
      <c r="H25" s="35"/>
      <c r="I25" s="158"/>
      <c r="J25" s="254"/>
      <c r="K25" s="160"/>
      <c r="L25" s="36"/>
      <c r="M25" s="235"/>
    </row>
    <row r="26" spans="1:13" ht="15.75" x14ac:dyDescent="0.25">
      <c r="A26" s="31" t="s">
        <v>20</v>
      </c>
      <c r="B26" s="31"/>
      <c r="D26" s="31" t="s">
        <v>20</v>
      </c>
      <c r="E26" s="136"/>
      <c r="F26" s="237"/>
      <c r="G26" s="136"/>
      <c r="H26" s="31" t="s">
        <v>20</v>
      </c>
      <c r="I26" s="158"/>
      <c r="J26" s="254"/>
      <c r="K26" s="160"/>
      <c r="L26" s="31" t="s">
        <v>20</v>
      </c>
      <c r="M26" s="235"/>
    </row>
    <row r="27" spans="1:13" x14ac:dyDescent="0.25">
      <c r="H27" s="238"/>
      <c r="I27" s="238"/>
      <c r="J27" s="239"/>
      <c r="K27" s="240"/>
      <c r="L27" s="240"/>
      <c r="M27" s="241"/>
    </row>
  </sheetData>
  <mergeCells count="3">
    <mergeCell ref="E12:G12"/>
    <mergeCell ref="H12:J12"/>
    <mergeCell ref="K12:M12"/>
  </mergeCells>
  <conditionalFormatting sqref="AB1:AH1 A1:Z1">
    <cfRule type="cellIs" dxfId="19" priority="4" stopIfTrue="1" operator="lessThan">
      <formula>0</formula>
    </cfRule>
  </conditionalFormatting>
  <conditionalFormatting sqref="D3">
    <cfRule type="cellIs" dxfId="18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7F6C9-C576-46CB-86BC-11318018FFE6}">
  <dimension ref="A1:AH50"/>
  <sheetViews>
    <sheetView view="pageBreakPreview" topLeftCell="A4" zoomScale="60" zoomScaleNormal="100" workbookViewId="0">
      <selection activeCell="D24" sqref="D24"/>
    </sheetView>
  </sheetViews>
  <sheetFormatPr defaultRowHeight="15" x14ac:dyDescent="0.25"/>
  <cols>
    <col min="1" max="1" width="9.85546875" customWidth="1"/>
    <col min="2" max="2" width="3.42578125" bestFit="1" customWidth="1"/>
    <col min="4" max="4" width="33" customWidth="1"/>
    <col min="7" max="7" width="10.42578125" bestFit="1" customWidth="1"/>
    <col min="8" max="8" width="12.7109375" style="238" bestFit="1" customWidth="1"/>
    <col min="9" max="9" width="9.28515625" style="238" bestFit="1" customWidth="1"/>
    <col min="10" max="10" width="19.85546875" style="239" bestFit="1" customWidth="1"/>
    <col min="12" max="12" width="15.140625" bestFit="1" customWidth="1"/>
    <col min="13" max="13" width="19.8554687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274"/>
      <c r="I1" s="274"/>
      <c r="J1" s="294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3" t="s">
        <v>1</v>
      </c>
      <c r="F2" s="5"/>
      <c r="G2" s="44"/>
      <c r="H2" s="275"/>
      <c r="I2" s="275"/>
      <c r="J2" s="29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D3" s="2" t="s">
        <v>2</v>
      </c>
      <c r="E3" s="3" t="s">
        <v>828</v>
      </c>
      <c r="F3" s="5"/>
      <c r="G3" s="44"/>
      <c r="H3" s="275"/>
      <c r="I3" s="275"/>
      <c r="J3" s="29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D4" s="7" t="s">
        <v>3</v>
      </c>
      <c r="E4" s="8" t="s">
        <v>4</v>
      </c>
      <c r="F4" s="5"/>
      <c r="G4" s="44"/>
      <c r="H4" s="275"/>
      <c r="I4" s="275"/>
      <c r="J4" s="29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D5" s="7" t="s">
        <v>5</v>
      </c>
      <c r="E5" s="9" t="s">
        <v>6</v>
      </c>
      <c r="F5" s="54"/>
      <c r="G5" s="44"/>
      <c r="H5" s="276"/>
      <c r="I5" s="276"/>
      <c r="J5" s="296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D6" s="2" t="s">
        <v>7</v>
      </c>
      <c r="E6" s="12" t="s">
        <v>8</v>
      </c>
      <c r="F6" s="54"/>
      <c r="G6" s="44"/>
      <c r="H6" s="276"/>
      <c r="I6" s="276"/>
      <c r="J6" s="296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D7" s="2" t="s">
        <v>9</v>
      </c>
      <c r="E7" s="12" t="s">
        <v>10</v>
      </c>
      <c r="F7" s="54"/>
      <c r="G7" s="44"/>
      <c r="H7" s="276"/>
      <c r="I7" s="276"/>
      <c r="J7" s="296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8" spans="1:34" s="41" customFormat="1" ht="15.75" x14ac:dyDescent="0.25">
      <c r="A8" s="42"/>
      <c r="B8" s="42"/>
      <c r="D8" s="2"/>
      <c r="E8" s="63"/>
      <c r="F8" s="54"/>
      <c r="G8" s="44"/>
      <c r="H8" s="276"/>
      <c r="I8" s="276"/>
      <c r="J8" s="296"/>
      <c r="K8" s="56"/>
      <c r="L8" s="56"/>
      <c r="M8" s="56"/>
      <c r="N8" s="55"/>
      <c r="O8" s="57"/>
      <c r="P8" s="58"/>
      <c r="Q8" s="57"/>
      <c r="R8" s="55"/>
      <c r="S8" s="56"/>
      <c r="T8" s="55"/>
      <c r="U8" s="56"/>
      <c r="V8" s="55"/>
      <c r="W8" s="56"/>
      <c r="X8" s="55"/>
      <c r="Y8" s="56"/>
      <c r="Z8" s="55"/>
      <c r="AA8" s="56"/>
      <c r="AB8" s="55"/>
      <c r="AC8" s="56"/>
      <c r="AD8" s="55"/>
      <c r="AE8" s="59"/>
      <c r="AF8" s="60"/>
      <c r="AG8" s="61"/>
      <c r="AH8" s="62"/>
    </row>
    <row r="9" spans="1:34" ht="18" x14ac:dyDescent="0.25">
      <c r="B9" s="202" t="s">
        <v>820</v>
      </c>
    </row>
    <row r="10" spans="1:34" ht="18" x14ac:dyDescent="0.25">
      <c r="B10" s="202"/>
    </row>
    <row r="13" spans="1:34" ht="15.75" x14ac:dyDescent="0.25">
      <c r="A13" s="87"/>
      <c r="B13" s="489" t="s">
        <v>78</v>
      </c>
      <c r="C13" s="490"/>
      <c r="D13" s="80"/>
      <c r="E13" s="486" t="s">
        <v>90</v>
      </c>
      <c r="F13" s="486"/>
      <c r="G13" s="486"/>
      <c r="H13" s="487" t="s">
        <v>91</v>
      </c>
      <c r="I13" s="487"/>
      <c r="J13" s="487"/>
      <c r="K13" s="491" t="s">
        <v>16</v>
      </c>
      <c r="L13" s="491"/>
      <c r="M13" s="491"/>
    </row>
    <row r="14" spans="1:34" ht="24" x14ac:dyDescent="0.25">
      <c r="A14" s="88" t="s">
        <v>92</v>
      </c>
      <c r="B14" s="89"/>
      <c r="C14" s="88" t="s">
        <v>45</v>
      </c>
      <c r="D14" s="89" t="s">
        <v>46</v>
      </c>
      <c r="E14" s="90" t="s">
        <v>47</v>
      </c>
      <c r="F14" s="91" t="s">
        <v>93</v>
      </c>
      <c r="G14" s="92" t="s">
        <v>94</v>
      </c>
      <c r="H14" s="210" t="s">
        <v>47</v>
      </c>
      <c r="I14" s="211" t="s">
        <v>95</v>
      </c>
      <c r="J14" s="297" t="s">
        <v>94</v>
      </c>
      <c r="K14" s="96" t="s">
        <v>47</v>
      </c>
      <c r="L14" s="97" t="s">
        <v>95</v>
      </c>
      <c r="M14" s="98" t="s">
        <v>96</v>
      </c>
    </row>
    <row r="15" spans="1:34" x14ac:dyDescent="0.25">
      <c r="A15" s="255"/>
      <c r="B15" s="256" t="s">
        <v>48</v>
      </c>
      <c r="C15" s="257" t="s">
        <v>51</v>
      </c>
      <c r="D15" s="257" t="s">
        <v>52</v>
      </c>
      <c r="E15" s="255"/>
      <c r="F15" s="255"/>
      <c r="G15" s="258"/>
      <c r="H15" s="277"/>
      <c r="I15" s="278"/>
      <c r="J15" s="298"/>
      <c r="K15" s="258"/>
      <c r="L15" s="258"/>
      <c r="M15" s="258"/>
    </row>
    <row r="16" spans="1:34" ht="22.5" x14ac:dyDescent="0.25">
      <c r="A16" s="261"/>
      <c r="B16" s="261" t="s">
        <v>53</v>
      </c>
      <c r="C16" s="262" t="s">
        <v>54</v>
      </c>
      <c r="D16" s="263" t="s">
        <v>55</v>
      </c>
      <c r="E16" s="264" t="s">
        <v>56</v>
      </c>
      <c r="F16" s="265"/>
      <c r="G16" s="265"/>
      <c r="H16" s="280">
        <v>6.79</v>
      </c>
      <c r="I16" s="281">
        <f>3200*0.95</f>
        <v>3040</v>
      </c>
      <c r="J16" s="299">
        <f>ROUND(I16*H16,1)</f>
        <v>20641.599999999999</v>
      </c>
      <c r="K16" s="471">
        <f>H16</f>
        <v>6.79</v>
      </c>
      <c r="L16" s="471">
        <f>I16</f>
        <v>3040</v>
      </c>
      <c r="M16" s="472">
        <f>K16*L16</f>
        <v>20641.599999999999</v>
      </c>
    </row>
    <row r="17" spans="1:13" x14ac:dyDescent="0.25">
      <c r="A17" s="266"/>
      <c r="B17" s="267"/>
      <c r="C17" s="268"/>
      <c r="D17" s="269" t="s">
        <v>57</v>
      </c>
      <c r="E17" s="266"/>
      <c r="F17" s="265"/>
      <c r="G17" s="265"/>
      <c r="H17" s="282">
        <v>6.79</v>
      </c>
      <c r="I17" s="283"/>
      <c r="J17" s="300"/>
      <c r="K17" s="471"/>
      <c r="L17" s="471"/>
      <c r="M17" s="472"/>
    </row>
    <row r="18" spans="1:13" x14ac:dyDescent="0.25">
      <c r="A18" s="266"/>
      <c r="B18" s="267"/>
      <c r="C18" s="268"/>
      <c r="D18" s="269" t="s">
        <v>58</v>
      </c>
      <c r="E18" s="266"/>
      <c r="F18" s="265"/>
      <c r="G18" s="265"/>
      <c r="H18" s="282"/>
      <c r="I18" s="283"/>
      <c r="J18" s="300"/>
      <c r="K18" s="471"/>
      <c r="L18" s="471"/>
      <c r="M18" s="472"/>
    </row>
    <row r="19" spans="1:13" ht="22.5" x14ac:dyDescent="0.25">
      <c r="A19" s="261"/>
      <c r="B19" s="261" t="s">
        <v>53</v>
      </c>
      <c r="C19" s="262" t="s">
        <v>59</v>
      </c>
      <c r="D19" s="263" t="s">
        <v>60</v>
      </c>
      <c r="E19" s="264" t="s">
        <v>61</v>
      </c>
      <c r="F19" s="265"/>
      <c r="G19" s="265"/>
      <c r="H19" s="280">
        <v>33.94</v>
      </c>
      <c r="I19" s="281">
        <f>528*0.95</f>
        <v>501.59999999999997</v>
      </c>
      <c r="J19" s="299">
        <f>ROUND(I19*H19,1)</f>
        <v>17024.3</v>
      </c>
      <c r="K19" s="471">
        <f t="shared" ref="K19:K26" si="0">H19</f>
        <v>33.94</v>
      </c>
      <c r="L19" s="471">
        <f t="shared" ref="L19:L26" si="1">I19</f>
        <v>501.59999999999997</v>
      </c>
      <c r="M19" s="472">
        <f t="shared" ref="M19:M26" si="2">K19*L19</f>
        <v>17024.303999999996</v>
      </c>
    </row>
    <row r="20" spans="1:13" x14ac:dyDescent="0.25">
      <c r="A20" s="76"/>
      <c r="B20" s="77"/>
      <c r="C20" s="78"/>
      <c r="D20" s="79" t="s">
        <v>62</v>
      </c>
      <c r="E20" s="76"/>
      <c r="H20" s="284">
        <v>33.94</v>
      </c>
      <c r="I20" s="285"/>
      <c r="J20" s="301"/>
      <c r="K20" s="471"/>
      <c r="L20" s="471"/>
      <c r="M20" s="472"/>
    </row>
    <row r="21" spans="1:13" x14ac:dyDescent="0.25">
      <c r="A21" s="76"/>
      <c r="B21" s="77"/>
      <c r="C21" s="78"/>
      <c r="D21" s="79"/>
      <c r="E21" s="76"/>
      <c r="H21" s="284"/>
      <c r="I21" s="285"/>
      <c r="J21" s="301"/>
      <c r="K21" s="471"/>
      <c r="L21" s="471"/>
      <c r="M21" s="472"/>
    </row>
    <row r="22" spans="1:13" x14ac:dyDescent="0.25">
      <c r="A22" s="255"/>
      <c r="B22" s="256" t="s">
        <v>48</v>
      </c>
      <c r="C22" s="257" t="s">
        <v>63</v>
      </c>
      <c r="D22" s="257" t="s">
        <v>64</v>
      </c>
      <c r="E22" s="255"/>
      <c r="F22" s="258"/>
      <c r="G22" s="258"/>
      <c r="H22" s="286"/>
      <c r="I22" s="278"/>
      <c r="J22" s="298"/>
      <c r="K22" s="298"/>
      <c r="L22" s="298"/>
      <c r="M22" s="298"/>
    </row>
    <row r="23" spans="1:13" ht="22.5" x14ac:dyDescent="0.25">
      <c r="A23" s="261"/>
      <c r="B23" s="261" t="s">
        <v>53</v>
      </c>
      <c r="C23" s="262" t="s">
        <v>65</v>
      </c>
      <c r="D23" s="263" t="s">
        <v>66</v>
      </c>
      <c r="E23" s="264" t="s">
        <v>67</v>
      </c>
      <c r="F23" s="265"/>
      <c r="G23" s="265"/>
      <c r="H23" s="280">
        <v>10</v>
      </c>
      <c r="I23" s="281">
        <f>0.95*134</f>
        <v>127.3</v>
      </c>
      <c r="J23" s="299">
        <f>ROUND(I23*H23,1)</f>
        <v>1273</v>
      </c>
      <c r="K23" s="471">
        <f t="shared" si="0"/>
        <v>10</v>
      </c>
      <c r="L23" s="471">
        <f t="shared" si="1"/>
        <v>127.3</v>
      </c>
      <c r="M23" s="472">
        <f t="shared" si="2"/>
        <v>1273</v>
      </c>
    </row>
    <row r="24" spans="1:13" ht="33.75" x14ac:dyDescent="0.25">
      <c r="A24" s="270" t="s">
        <v>68</v>
      </c>
      <c r="B24" s="270" t="s">
        <v>69</v>
      </c>
      <c r="C24" s="271" t="s">
        <v>70</v>
      </c>
      <c r="D24" s="272" t="s">
        <v>71</v>
      </c>
      <c r="E24" s="273" t="s">
        <v>67</v>
      </c>
      <c r="F24" s="265"/>
      <c r="G24" s="265"/>
      <c r="H24" s="287"/>
      <c r="I24" s="288">
        <v>3481.39</v>
      </c>
      <c r="J24" s="302">
        <f>ROUND(I24*H24,1)</f>
        <v>0</v>
      </c>
      <c r="K24" s="471">
        <f t="shared" si="0"/>
        <v>0</v>
      </c>
      <c r="L24" s="471">
        <f t="shared" si="1"/>
        <v>3481.39</v>
      </c>
      <c r="M24" s="472">
        <f t="shared" si="2"/>
        <v>0</v>
      </c>
    </row>
    <row r="25" spans="1:13" x14ac:dyDescent="0.25">
      <c r="A25" s="266"/>
      <c r="B25" s="267" t="s">
        <v>72</v>
      </c>
      <c r="C25" s="268" t="s">
        <v>73</v>
      </c>
      <c r="D25" s="269"/>
      <c r="E25" s="266"/>
      <c r="F25" s="265"/>
      <c r="G25" s="265"/>
      <c r="H25" s="282"/>
      <c r="I25" s="283"/>
      <c r="J25" s="300"/>
      <c r="K25" s="471"/>
      <c r="L25" s="471"/>
      <c r="M25" s="472"/>
    </row>
    <row r="26" spans="1:13" ht="45" x14ac:dyDescent="0.25">
      <c r="A26" s="270" t="s">
        <v>74</v>
      </c>
      <c r="B26" s="270" t="s">
        <v>69</v>
      </c>
      <c r="C26" s="271" t="s">
        <v>75</v>
      </c>
      <c r="D26" s="272" t="s">
        <v>76</v>
      </c>
      <c r="E26" s="273" t="s">
        <v>67</v>
      </c>
      <c r="F26" s="265"/>
      <c r="G26" s="265"/>
      <c r="H26" s="287">
        <v>10</v>
      </c>
      <c r="I26" s="288">
        <f>7633/0.765-I24</f>
        <v>6496.387777777778</v>
      </c>
      <c r="J26" s="302">
        <f>ROUND(I26*H26,1)</f>
        <v>64963.9</v>
      </c>
      <c r="K26" s="471">
        <f t="shared" si="0"/>
        <v>10</v>
      </c>
      <c r="L26" s="471">
        <f t="shared" si="1"/>
        <v>6496.387777777778</v>
      </c>
      <c r="M26" s="472">
        <f t="shared" si="2"/>
        <v>64963.87777777778</v>
      </c>
    </row>
    <row r="27" spans="1:13" x14ac:dyDescent="0.25">
      <c r="A27" s="266"/>
      <c r="B27" s="267" t="s">
        <v>72</v>
      </c>
      <c r="C27" s="268" t="s">
        <v>73</v>
      </c>
      <c r="D27" s="269" t="s">
        <v>77</v>
      </c>
      <c r="E27" s="266"/>
      <c r="F27" s="265"/>
      <c r="G27" s="265"/>
      <c r="H27" s="282">
        <v>10</v>
      </c>
      <c r="I27" s="283"/>
      <c r="J27" s="300"/>
      <c r="K27" s="473"/>
      <c r="L27" s="473"/>
      <c r="M27" s="473"/>
    </row>
    <row r="28" spans="1:13" x14ac:dyDescent="0.25">
      <c r="K28" s="19"/>
      <c r="L28" s="19"/>
      <c r="M28" s="19"/>
    </row>
    <row r="29" spans="1:13" ht="15.75" x14ac:dyDescent="0.25">
      <c r="A29" s="87"/>
      <c r="B29" s="489" t="s">
        <v>86</v>
      </c>
      <c r="C29" s="490"/>
      <c r="D29" s="80"/>
      <c r="E29" s="486" t="s">
        <v>90</v>
      </c>
      <c r="F29" s="486"/>
      <c r="G29" s="486"/>
      <c r="H29" s="487" t="s">
        <v>91</v>
      </c>
      <c r="I29" s="487"/>
      <c r="J29" s="487"/>
      <c r="K29" s="492" t="s">
        <v>16</v>
      </c>
      <c r="L29" s="492"/>
      <c r="M29" s="492"/>
    </row>
    <row r="30" spans="1:13" ht="24" x14ac:dyDescent="0.25">
      <c r="A30" s="88" t="s">
        <v>92</v>
      </c>
      <c r="B30" s="89"/>
      <c r="C30" s="88" t="s">
        <v>45</v>
      </c>
      <c r="D30" s="89" t="s">
        <v>46</v>
      </c>
      <c r="E30" s="90" t="s">
        <v>47</v>
      </c>
      <c r="F30" s="91" t="s">
        <v>93</v>
      </c>
      <c r="G30" s="92" t="s">
        <v>94</v>
      </c>
      <c r="H30" s="210" t="s">
        <v>47</v>
      </c>
      <c r="I30" s="211" t="s">
        <v>95</v>
      </c>
      <c r="J30" s="297" t="s">
        <v>94</v>
      </c>
      <c r="K30" s="474" t="s">
        <v>47</v>
      </c>
      <c r="L30" s="475" t="s">
        <v>95</v>
      </c>
      <c r="M30" s="476" t="s">
        <v>96</v>
      </c>
    </row>
    <row r="31" spans="1:13" x14ac:dyDescent="0.25">
      <c r="A31" s="255"/>
      <c r="B31" s="256" t="s">
        <v>48</v>
      </c>
      <c r="C31" s="257" t="s">
        <v>51</v>
      </c>
      <c r="D31" s="257" t="s">
        <v>52</v>
      </c>
      <c r="E31" s="255"/>
      <c r="F31" s="255"/>
      <c r="G31" s="259"/>
      <c r="H31" s="279"/>
      <c r="I31" s="277"/>
      <c r="J31" s="303"/>
      <c r="K31" s="477"/>
      <c r="L31" s="477"/>
      <c r="M31" s="477"/>
    </row>
    <row r="32" spans="1:13" ht="22.5" x14ac:dyDescent="0.25">
      <c r="A32" s="261"/>
      <c r="B32" s="261" t="s">
        <v>53</v>
      </c>
      <c r="C32" s="262" t="s">
        <v>54</v>
      </c>
      <c r="D32" s="263" t="s">
        <v>55</v>
      </c>
      <c r="E32" s="264" t="s">
        <v>56</v>
      </c>
      <c r="F32" s="265"/>
      <c r="G32" s="265"/>
      <c r="H32" s="280">
        <v>3.17</v>
      </c>
      <c r="I32" s="281">
        <f>3200*0.95</f>
        <v>3040</v>
      </c>
      <c r="J32" s="299">
        <f>ROUND(I32*H32,1)</f>
        <v>9636.7999999999993</v>
      </c>
      <c r="K32" s="471">
        <f>H32</f>
        <v>3.17</v>
      </c>
      <c r="L32" s="471">
        <f>I32</f>
        <v>3040</v>
      </c>
      <c r="M32" s="472">
        <f>K32*L32</f>
        <v>9636.7999999999993</v>
      </c>
    </row>
    <row r="33" spans="1:13" x14ac:dyDescent="0.25">
      <c r="A33" s="266"/>
      <c r="B33" s="267"/>
      <c r="C33" s="268"/>
      <c r="D33" s="269" t="s">
        <v>79</v>
      </c>
      <c r="E33" s="266"/>
      <c r="F33" s="265"/>
      <c r="G33" s="265"/>
      <c r="H33" s="282">
        <v>3.17</v>
      </c>
      <c r="I33" s="283"/>
      <c r="J33" s="300"/>
      <c r="K33" s="471"/>
      <c r="L33" s="471"/>
      <c r="M33" s="472"/>
    </row>
    <row r="34" spans="1:13" x14ac:dyDescent="0.25">
      <c r="A34" s="266"/>
      <c r="B34" s="267"/>
      <c r="C34" s="268"/>
      <c r="D34" s="269" t="s">
        <v>58</v>
      </c>
      <c r="E34" s="266"/>
      <c r="F34" s="265"/>
      <c r="G34" s="265"/>
      <c r="H34" s="282"/>
      <c r="I34" s="283"/>
      <c r="J34" s="300"/>
      <c r="K34" s="471"/>
      <c r="L34" s="471"/>
      <c r="M34" s="472"/>
    </row>
    <row r="35" spans="1:13" ht="22.5" x14ac:dyDescent="0.25">
      <c r="A35" s="261"/>
      <c r="B35" s="261" t="s">
        <v>53</v>
      </c>
      <c r="C35" s="262" t="s">
        <v>59</v>
      </c>
      <c r="D35" s="263" t="s">
        <v>60</v>
      </c>
      <c r="E35" s="264" t="s">
        <v>61</v>
      </c>
      <c r="F35" s="265"/>
      <c r="G35" s="265"/>
      <c r="H35" s="280">
        <v>25.12</v>
      </c>
      <c r="I35" s="281">
        <v>501.6</v>
      </c>
      <c r="J35" s="299">
        <v>12600.19</v>
      </c>
      <c r="K35" s="471">
        <f t="shared" ref="K35" si="3">H35</f>
        <v>25.12</v>
      </c>
      <c r="L35" s="471">
        <f t="shared" ref="L35" si="4">I35</f>
        <v>501.6</v>
      </c>
      <c r="M35" s="472">
        <f t="shared" ref="M35" si="5">K35*L35</f>
        <v>12600.192000000001</v>
      </c>
    </row>
    <row r="36" spans="1:13" x14ac:dyDescent="0.25">
      <c r="A36" s="76"/>
      <c r="B36" s="77"/>
      <c r="C36" s="78"/>
      <c r="D36" s="79" t="s">
        <v>80</v>
      </c>
      <c r="E36" s="76"/>
      <c r="H36" s="284">
        <v>25.12</v>
      </c>
      <c r="I36" s="285"/>
      <c r="J36" s="301"/>
      <c r="K36" s="478"/>
      <c r="L36" s="478"/>
      <c r="M36" s="478"/>
    </row>
    <row r="37" spans="1:13" x14ac:dyDescent="0.25">
      <c r="A37" s="76"/>
      <c r="B37" s="77"/>
      <c r="C37" s="78"/>
      <c r="D37" s="79"/>
      <c r="E37" s="76"/>
      <c r="H37" s="284"/>
      <c r="I37" s="285"/>
      <c r="J37" s="301"/>
      <c r="K37" s="478"/>
      <c r="L37" s="478"/>
      <c r="M37" s="478"/>
    </row>
    <row r="38" spans="1:13" x14ac:dyDescent="0.25">
      <c r="A38" s="260"/>
      <c r="B38" s="256" t="s">
        <v>48</v>
      </c>
      <c r="C38" s="257" t="s">
        <v>63</v>
      </c>
      <c r="D38" s="257" t="s">
        <v>64</v>
      </c>
      <c r="E38" s="255"/>
      <c r="F38" s="258"/>
      <c r="G38" s="258"/>
      <c r="H38" s="286"/>
      <c r="I38" s="278"/>
      <c r="J38" s="298"/>
      <c r="K38" s="479"/>
      <c r="L38" s="479"/>
      <c r="M38" s="479"/>
    </row>
    <row r="39" spans="1:13" ht="22.5" x14ac:dyDescent="0.25">
      <c r="A39" s="261"/>
      <c r="B39" s="261" t="s">
        <v>53</v>
      </c>
      <c r="C39" s="262" t="s">
        <v>81</v>
      </c>
      <c r="D39" s="263" t="s">
        <v>82</v>
      </c>
      <c r="E39" s="264" t="s">
        <v>67</v>
      </c>
      <c r="F39" s="265"/>
      <c r="G39" s="265"/>
      <c r="H39" s="280">
        <v>9</v>
      </c>
      <c r="I39" s="281">
        <f>0.95*134</f>
        <v>127.3</v>
      </c>
      <c r="J39" s="299">
        <f>ROUND(I39*H39,1)</f>
        <v>1145.7</v>
      </c>
      <c r="K39" s="471">
        <f>H39</f>
        <v>9</v>
      </c>
      <c r="L39" s="471">
        <f>I39</f>
        <v>127.3</v>
      </c>
      <c r="M39" s="472">
        <f>K39*L39</f>
        <v>1145.7</v>
      </c>
    </row>
    <row r="40" spans="1:13" ht="33.75" x14ac:dyDescent="0.25">
      <c r="A40" s="270" t="s">
        <v>83</v>
      </c>
      <c r="B40" s="270" t="s">
        <v>69</v>
      </c>
      <c r="C40" s="271" t="s">
        <v>70</v>
      </c>
      <c r="D40" s="272" t="s">
        <v>84</v>
      </c>
      <c r="E40" s="273" t="s">
        <v>67</v>
      </c>
      <c r="F40" s="265"/>
      <c r="G40" s="265"/>
      <c r="H40" s="287"/>
      <c r="I40" s="288">
        <v>3481.39</v>
      </c>
      <c r="J40" s="302">
        <f>ROUND(I40*H40,1)</f>
        <v>0</v>
      </c>
      <c r="K40" s="471"/>
      <c r="L40" s="471"/>
      <c r="M40" s="472"/>
    </row>
    <row r="41" spans="1:13" x14ac:dyDescent="0.25">
      <c r="A41" s="266"/>
      <c r="B41" s="267" t="s">
        <v>72</v>
      </c>
      <c r="C41" s="268" t="s">
        <v>73</v>
      </c>
      <c r="D41" s="269"/>
      <c r="E41" s="266"/>
      <c r="F41" s="265"/>
      <c r="G41" s="265"/>
      <c r="H41" s="282"/>
      <c r="I41" s="283"/>
      <c r="J41" s="300"/>
      <c r="K41" s="471"/>
      <c r="L41" s="471"/>
      <c r="M41" s="472"/>
    </row>
    <row r="42" spans="1:13" ht="45" x14ac:dyDescent="0.25">
      <c r="A42" s="270" t="s">
        <v>85</v>
      </c>
      <c r="B42" s="270" t="s">
        <v>69</v>
      </c>
      <c r="C42" s="271" t="s">
        <v>75</v>
      </c>
      <c r="D42" s="272" t="s">
        <v>76</v>
      </c>
      <c r="E42" s="273" t="s">
        <v>67</v>
      </c>
      <c r="F42" s="265"/>
      <c r="G42" s="265"/>
      <c r="H42" s="287">
        <v>9</v>
      </c>
      <c r="I42" s="288">
        <v>6496.39</v>
      </c>
      <c r="J42" s="302">
        <v>58467.51</v>
      </c>
      <c r="K42" s="471">
        <f t="shared" ref="K42" si="6">H42</f>
        <v>9</v>
      </c>
      <c r="L42" s="471">
        <f t="shared" ref="L42" si="7">I42</f>
        <v>6496.39</v>
      </c>
      <c r="M42" s="472">
        <f t="shared" ref="M42" si="8">K42*L42</f>
        <v>58467.51</v>
      </c>
    </row>
    <row r="43" spans="1:13" x14ac:dyDescent="0.25">
      <c r="A43" s="76"/>
      <c r="B43" s="77" t="s">
        <v>72</v>
      </c>
      <c r="C43" s="78" t="s">
        <v>73</v>
      </c>
      <c r="D43" s="79">
        <v>9</v>
      </c>
      <c r="E43" s="76"/>
      <c r="H43" s="284">
        <v>9</v>
      </c>
      <c r="I43" s="285"/>
      <c r="J43" s="301"/>
    </row>
    <row r="44" spans="1:13" ht="15.75" thickBot="1" x14ac:dyDescent="0.3"/>
    <row r="45" spans="1:13" ht="16.5" thickBot="1" x14ac:dyDescent="0.3">
      <c r="A45" s="144"/>
      <c r="B45" s="144"/>
      <c r="C45" s="145" t="s">
        <v>127</v>
      </c>
      <c r="D45" s="146"/>
      <c r="E45" s="147"/>
      <c r="F45" s="148"/>
      <c r="G45" s="149">
        <f>SUM(G39:G41)</f>
        <v>0</v>
      </c>
      <c r="H45" s="289"/>
      <c r="I45" s="289"/>
      <c r="J45" s="252">
        <f>SUM(J32:J42,J16:J26)</f>
        <v>185753</v>
      </c>
      <c r="K45" s="252"/>
      <c r="L45" s="252"/>
      <c r="M45" s="480">
        <v>185753</v>
      </c>
    </row>
    <row r="46" spans="1:13" ht="15.75" x14ac:dyDescent="0.25">
      <c r="A46" s="153"/>
      <c r="B46" s="153"/>
      <c r="C46" s="230"/>
      <c r="D46" s="231"/>
      <c r="E46" s="232"/>
      <c r="F46" s="138"/>
      <c r="G46" s="157"/>
      <c r="H46" s="290"/>
      <c r="I46" s="291"/>
      <c r="J46" s="292"/>
      <c r="K46" s="234"/>
      <c r="L46" s="234"/>
      <c r="M46" s="235"/>
    </row>
    <row r="47" spans="1:13" ht="15.75" x14ac:dyDescent="0.25">
      <c r="B47" s="31" t="s">
        <v>19</v>
      </c>
      <c r="D47" s="236" t="s">
        <v>22</v>
      </c>
      <c r="E47" s="136"/>
      <c r="F47" s="237"/>
      <c r="G47" s="136"/>
      <c r="H47" s="35" t="s">
        <v>21</v>
      </c>
      <c r="I47" s="290"/>
      <c r="J47" s="293"/>
      <c r="K47" s="160"/>
      <c r="L47" s="36" t="s">
        <v>23</v>
      </c>
      <c r="M47" s="235"/>
    </row>
    <row r="48" spans="1:13" ht="15.75" x14ac:dyDescent="0.25">
      <c r="B48" s="31"/>
      <c r="D48" s="35"/>
      <c r="E48" s="136"/>
      <c r="F48" s="237"/>
      <c r="G48" s="136"/>
      <c r="H48" s="35"/>
      <c r="I48" s="290"/>
      <c r="J48" s="293"/>
      <c r="K48" s="160"/>
      <c r="L48" s="36"/>
      <c r="M48" s="235"/>
    </row>
    <row r="49" spans="2:13" ht="15.75" x14ac:dyDescent="0.25">
      <c r="B49" s="31" t="s">
        <v>20</v>
      </c>
      <c r="D49" s="31" t="s">
        <v>20</v>
      </c>
      <c r="E49" s="136"/>
      <c r="F49" s="237"/>
      <c r="G49" s="136"/>
      <c r="H49" s="31" t="s">
        <v>20</v>
      </c>
      <c r="I49" s="290"/>
      <c r="J49" s="293"/>
      <c r="K49" s="160"/>
      <c r="L49" s="31" t="s">
        <v>20</v>
      </c>
      <c r="M49" s="235"/>
    </row>
    <row r="50" spans="2:13" x14ac:dyDescent="0.25">
      <c r="K50" s="240"/>
      <c r="L50" s="240"/>
      <c r="M50" s="241"/>
    </row>
  </sheetData>
  <mergeCells count="8">
    <mergeCell ref="B13:C13"/>
    <mergeCell ref="E13:G13"/>
    <mergeCell ref="H13:J13"/>
    <mergeCell ref="K13:M13"/>
    <mergeCell ref="B29:C29"/>
    <mergeCell ref="E29:G29"/>
    <mergeCell ref="H29:J29"/>
    <mergeCell ref="K29:M29"/>
  </mergeCells>
  <conditionalFormatting sqref="AB1:AH1 A1:Z1">
    <cfRule type="cellIs" dxfId="17" priority="4" stopIfTrue="1" operator="lessThan">
      <formula>0</formula>
    </cfRule>
  </conditionalFormatting>
  <conditionalFormatting sqref="E3">
    <cfRule type="cellIs" dxfId="16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46143-4636-40F5-9678-4FEB4CC5BCF2}">
  <dimension ref="A1:AH36"/>
  <sheetViews>
    <sheetView view="pageBreakPreview" zoomScale="60" zoomScaleNormal="100" workbookViewId="0">
      <selection activeCell="D24" sqref="D24"/>
    </sheetView>
  </sheetViews>
  <sheetFormatPr defaultRowHeight="15" x14ac:dyDescent="0.25"/>
  <cols>
    <col min="3" max="3" width="30.7109375" customWidth="1"/>
    <col min="6" max="6" width="11.28515625" bestFit="1" customWidth="1"/>
    <col min="7" max="7" width="11.140625" customWidth="1"/>
    <col min="8" max="8" width="8.140625" bestFit="1" customWidth="1"/>
    <col min="9" max="9" width="12.42578125" bestFit="1" customWidth="1"/>
    <col min="10" max="10" width="18.42578125" style="203" bestFit="1" customWidth="1"/>
    <col min="12" max="12" width="12.42578125" bestFit="1" customWidth="1"/>
    <col min="13" max="13" width="18.42578125" bestFit="1" customWidth="1"/>
  </cols>
  <sheetData>
    <row r="1" spans="1:34" s="41" customFormat="1" ht="12.75" x14ac:dyDescent="0.2">
      <c r="A1" s="37" t="s">
        <v>87</v>
      </c>
      <c r="B1" s="37"/>
      <c r="C1" s="37"/>
      <c r="D1" s="37"/>
      <c r="E1" s="38"/>
      <c r="F1" s="37"/>
      <c r="G1" s="39"/>
      <c r="H1" s="37"/>
      <c r="I1" s="37"/>
      <c r="J1" s="245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C2" s="2" t="s">
        <v>0</v>
      </c>
      <c r="D2" s="3" t="s">
        <v>1</v>
      </c>
      <c r="E2" s="43"/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C3" s="2" t="s">
        <v>2</v>
      </c>
      <c r="D3" s="3" t="s">
        <v>828</v>
      </c>
      <c r="E3" s="43"/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C4" s="7" t="s">
        <v>3</v>
      </c>
      <c r="D4" s="8" t="s">
        <v>4</v>
      </c>
      <c r="E4" s="43"/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C5" s="7" t="s">
        <v>5</v>
      </c>
      <c r="D5" s="9" t="s">
        <v>6</v>
      </c>
      <c r="E5" s="53"/>
      <c r="F5" s="54"/>
      <c r="G5" s="44"/>
      <c r="H5" s="55"/>
      <c r="I5" s="55"/>
      <c r="J5" s="55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C6" s="2" t="s">
        <v>7</v>
      </c>
      <c r="D6" s="12" t="s">
        <v>8</v>
      </c>
      <c r="E6" s="53"/>
      <c r="F6" s="54"/>
      <c r="G6" s="44"/>
      <c r="H6" s="55"/>
      <c r="I6" s="55"/>
      <c r="J6" s="55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C7" s="2" t="s">
        <v>9</v>
      </c>
      <c r="D7" s="12" t="s">
        <v>10</v>
      </c>
      <c r="E7" s="53"/>
      <c r="F7" s="54"/>
      <c r="G7" s="44"/>
      <c r="H7" s="55"/>
      <c r="I7" s="55"/>
      <c r="J7" s="55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8" spans="1:34" s="41" customFormat="1" ht="15.75" x14ac:dyDescent="0.25">
      <c r="A8" s="42"/>
      <c r="B8" s="42"/>
      <c r="C8" s="2"/>
      <c r="D8" s="63"/>
      <c r="E8" s="53"/>
      <c r="F8" s="54"/>
      <c r="G8" s="44"/>
      <c r="H8" s="55"/>
      <c r="I8" s="55"/>
      <c r="J8" s="55"/>
      <c r="K8" s="56"/>
      <c r="L8" s="56"/>
      <c r="M8" s="56"/>
      <c r="N8" s="55"/>
      <c r="O8" s="57"/>
      <c r="P8" s="58"/>
      <c r="Q8" s="57"/>
      <c r="R8" s="55"/>
      <c r="S8" s="56"/>
      <c r="T8" s="55"/>
      <c r="U8" s="56"/>
      <c r="V8" s="55"/>
      <c r="W8" s="56"/>
      <c r="X8" s="55"/>
      <c r="Y8" s="56"/>
      <c r="Z8" s="55"/>
      <c r="AA8" s="56"/>
      <c r="AB8" s="55"/>
      <c r="AC8" s="56"/>
      <c r="AD8" s="55"/>
      <c r="AE8" s="59"/>
      <c r="AF8" s="60"/>
      <c r="AG8" s="61"/>
      <c r="AH8" s="62"/>
    </row>
    <row r="9" spans="1:34" ht="18" x14ac:dyDescent="0.25">
      <c r="B9" s="202" t="s">
        <v>821</v>
      </c>
    </row>
    <row r="10" spans="1:34" x14ac:dyDescent="0.25">
      <c r="A10" s="41"/>
      <c r="B10" s="80"/>
      <c r="C10" s="80"/>
      <c r="D10" s="80"/>
      <c r="E10" s="81"/>
      <c r="F10" s="82"/>
      <c r="G10" s="83"/>
      <c r="H10" s="84"/>
      <c r="I10" s="85"/>
      <c r="J10" s="86"/>
      <c r="K10" s="86"/>
      <c r="L10" s="86"/>
      <c r="M10" s="86"/>
    </row>
    <row r="11" spans="1:34" ht="15.75" x14ac:dyDescent="0.25">
      <c r="A11" s="87" t="s">
        <v>88</v>
      </c>
      <c r="B11" s="489" t="s">
        <v>89</v>
      </c>
      <c r="C11" s="490"/>
      <c r="D11" s="80"/>
      <c r="E11" s="486" t="s">
        <v>90</v>
      </c>
      <c r="F11" s="486"/>
      <c r="G11" s="486"/>
      <c r="H11" s="493" t="s">
        <v>91</v>
      </c>
      <c r="I11" s="493"/>
      <c r="J11" s="493"/>
      <c r="K11" s="491" t="s">
        <v>16</v>
      </c>
      <c r="L11" s="491"/>
      <c r="M11" s="491"/>
    </row>
    <row r="12" spans="1:34" ht="24" x14ac:dyDescent="0.25">
      <c r="A12" s="88" t="s">
        <v>92</v>
      </c>
      <c r="B12" s="89" t="s">
        <v>45</v>
      </c>
      <c r="C12" s="88" t="s">
        <v>45</v>
      </c>
      <c r="D12" s="89" t="s">
        <v>46</v>
      </c>
      <c r="E12" s="90" t="s">
        <v>47</v>
      </c>
      <c r="F12" s="91" t="s">
        <v>93</v>
      </c>
      <c r="G12" s="92" t="s">
        <v>94</v>
      </c>
      <c r="H12" s="93" t="s">
        <v>47</v>
      </c>
      <c r="I12" s="94" t="s">
        <v>95</v>
      </c>
      <c r="J12" s="95" t="s">
        <v>94</v>
      </c>
      <c r="K12" s="96" t="s">
        <v>47</v>
      </c>
      <c r="L12" s="97" t="s">
        <v>95</v>
      </c>
      <c r="M12" s="98" t="s">
        <v>96</v>
      </c>
    </row>
    <row r="13" spans="1:34" x14ac:dyDescent="0.25">
      <c r="A13" s="99" t="s">
        <v>97</v>
      </c>
      <c r="B13" s="100" t="s">
        <v>98</v>
      </c>
      <c r="C13" s="101"/>
      <c r="D13" s="101"/>
      <c r="E13" s="101"/>
      <c r="F13" s="102"/>
      <c r="G13" s="103"/>
      <c r="H13" s="104"/>
      <c r="I13" s="104"/>
      <c r="J13" s="104"/>
      <c r="K13" s="103"/>
      <c r="L13" s="103"/>
      <c r="M13" s="103"/>
    </row>
    <row r="14" spans="1:34" ht="36" x14ac:dyDescent="0.25">
      <c r="A14" s="105" t="s">
        <v>99</v>
      </c>
      <c r="B14" s="106" t="s">
        <v>100</v>
      </c>
      <c r="C14" s="107" t="s">
        <v>101</v>
      </c>
      <c r="D14" s="80" t="s">
        <v>56</v>
      </c>
      <c r="E14" s="108">
        <v>0</v>
      </c>
      <c r="F14" s="109">
        <f>7310*0.95</f>
        <v>6944.5</v>
      </c>
      <c r="G14" s="110">
        <f t="shared" ref="G14:G27" si="0">F14*E14</f>
        <v>0</v>
      </c>
      <c r="H14" s="111">
        <v>27</v>
      </c>
      <c r="I14" s="112">
        <f>F14</f>
        <v>6944.5</v>
      </c>
      <c r="J14" s="131">
        <f>H14*I14</f>
        <v>187501.5</v>
      </c>
      <c r="K14" s="113">
        <f>+E14+H14</f>
        <v>27</v>
      </c>
      <c r="L14" s="114">
        <f>+I14</f>
        <v>6944.5</v>
      </c>
      <c r="M14" s="115">
        <f>IF(ISTEXT(L14)," ",$K14*L14)</f>
        <v>187501.5</v>
      </c>
    </row>
    <row r="15" spans="1:34" x14ac:dyDescent="0.25">
      <c r="A15" s="99" t="s">
        <v>102</v>
      </c>
      <c r="B15" s="100" t="s">
        <v>103</v>
      </c>
      <c r="C15" s="101"/>
      <c r="D15" s="101"/>
      <c r="E15" s="101"/>
      <c r="F15" s="102"/>
      <c r="G15" s="103"/>
      <c r="H15" s="104"/>
      <c r="I15" s="104"/>
      <c r="J15" s="104"/>
      <c r="K15" s="103"/>
      <c r="L15" s="103"/>
      <c r="M15" s="103"/>
    </row>
    <row r="16" spans="1:34" ht="36" x14ac:dyDescent="0.25">
      <c r="A16" s="105" t="s">
        <v>99</v>
      </c>
      <c r="B16" s="106" t="s">
        <v>104</v>
      </c>
      <c r="C16" s="107" t="s">
        <v>105</v>
      </c>
      <c r="D16" s="80" t="s">
        <v>43</v>
      </c>
      <c r="E16" s="108">
        <v>0</v>
      </c>
      <c r="F16" s="109">
        <f>0.95*49900</f>
        <v>47405</v>
      </c>
      <c r="G16" s="110">
        <f t="shared" si="0"/>
        <v>0</v>
      </c>
      <c r="H16" s="111">
        <v>0.64800000000000002</v>
      </c>
      <c r="I16" s="112">
        <f>F16</f>
        <v>47405</v>
      </c>
      <c r="J16" s="131">
        <f>H16*I16</f>
        <v>30718.440000000002</v>
      </c>
      <c r="K16" s="113">
        <f>+E16+H16</f>
        <v>0.64800000000000002</v>
      </c>
      <c r="L16" s="114">
        <f>+I16</f>
        <v>47405</v>
      </c>
      <c r="M16" s="115">
        <f t="shared" ref="M16:M27" si="1">IF(ISTEXT(L16)," ",$K16*L16)</f>
        <v>30718.440000000002</v>
      </c>
    </row>
    <row r="17" spans="1:13" x14ac:dyDescent="0.25">
      <c r="A17" s="105"/>
      <c r="B17" s="106"/>
      <c r="C17" s="116" t="s">
        <v>106</v>
      </c>
      <c r="D17" s="80"/>
      <c r="E17" s="108"/>
      <c r="F17" s="109"/>
      <c r="G17" s="110"/>
      <c r="H17" s="111"/>
      <c r="I17" s="112"/>
      <c r="J17" s="131"/>
      <c r="K17" s="113"/>
      <c r="L17" s="114"/>
      <c r="M17" s="115"/>
    </row>
    <row r="18" spans="1:13" ht="24" x14ac:dyDescent="0.25">
      <c r="A18" s="105"/>
      <c r="B18" s="106" t="s">
        <v>107</v>
      </c>
      <c r="C18" s="107" t="s">
        <v>108</v>
      </c>
      <c r="D18" s="80" t="s">
        <v>56</v>
      </c>
      <c r="E18" s="108">
        <v>0</v>
      </c>
      <c r="F18" s="109">
        <v>3239.16</v>
      </c>
      <c r="G18" s="110">
        <f t="shared" si="0"/>
        <v>0</v>
      </c>
      <c r="H18" s="111">
        <v>27</v>
      </c>
      <c r="I18" s="112">
        <f>F18</f>
        <v>3239.16</v>
      </c>
      <c r="J18" s="131">
        <f>H18*I18</f>
        <v>87457.319999999992</v>
      </c>
      <c r="K18" s="113">
        <f>+E18+H18</f>
        <v>27</v>
      </c>
      <c r="L18" s="114">
        <f>+I18</f>
        <v>3239.16</v>
      </c>
      <c r="M18" s="115">
        <f t="shared" si="1"/>
        <v>87457.319999999992</v>
      </c>
    </row>
    <row r="19" spans="1:13" x14ac:dyDescent="0.25">
      <c r="A19" s="105"/>
      <c r="B19" s="106"/>
      <c r="C19" s="116" t="s">
        <v>109</v>
      </c>
      <c r="D19" s="80"/>
      <c r="E19" s="108"/>
      <c r="F19" s="109"/>
      <c r="G19" s="110"/>
      <c r="H19" s="111"/>
      <c r="I19" s="112"/>
      <c r="J19" s="131"/>
      <c r="K19" s="113"/>
      <c r="L19" s="114"/>
      <c r="M19" s="115"/>
    </row>
    <row r="20" spans="1:13" x14ac:dyDescent="0.25">
      <c r="A20" s="105"/>
      <c r="B20" s="106"/>
      <c r="C20" s="107"/>
      <c r="D20" s="80"/>
      <c r="E20" s="108"/>
      <c r="F20" s="109"/>
      <c r="G20" s="110"/>
      <c r="H20" s="111"/>
      <c r="I20" s="112"/>
      <c r="J20" s="131"/>
      <c r="K20" s="113"/>
      <c r="L20" s="114"/>
      <c r="M20" s="115"/>
    </row>
    <row r="21" spans="1:13" x14ac:dyDescent="0.25">
      <c r="A21" s="99" t="s">
        <v>110</v>
      </c>
      <c r="B21" s="100" t="s">
        <v>111</v>
      </c>
      <c r="C21" s="101"/>
      <c r="D21" s="101"/>
      <c r="E21" s="101"/>
      <c r="F21" s="102"/>
      <c r="G21" s="103"/>
      <c r="H21" s="104"/>
      <c r="I21" s="104"/>
      <c r="J21" s="104"/>
      <c r="K21" s="103"/>
      <c r="L21" s="103"/>
      <c r="M21" s="103"/>
    </row>
    <row r="22" spans="1:13" ht="48" x14ac:dyDescent="0.25">
      <c r="A22" s="105" t="s">
        <v>99</v>
      </c>
      <c r="B22" s="106" t="s">
        <v>112</v>
      </c>
      <c r="C22" s="107" t="s">
        <v>113</v>
      </c>
      <c r="D22" s="80" t="s">
        <v>114</v>
      </c>
      <c r="E22" s="108">
        <v>0</v>
      </c>
      <c r="F22" s="109">
        <f>0.95*1050</f>
        <v>997.5</v>
      </c>
      <c r="G22" s="110">
        <f t="shared" si="0"/>
        <v>0</v>
      </c>
      <c r="H22" s="111">
        <v>1.2</v>
      </c>
      <c r="I22" s="112">
        <f>F22</f>
        <v>997.5</v>
      </c>
      <c r="J22" s="131">
        <f>H22*I22</f>
        <v>1197</v>
      </c>
      <c r="K22" s="113">
        <f>+E22+H22</f>
        <v>1.2</v>
      </c>
      <c r="L22" s="114">
        <f>+I22</f>
        <v>997.5</v>
      </c>
      <c r="M22" s="115">
        <f t="shared" si="1"/>
        <v>1197</v>
      </c>
    </row>
    <row r="23" spans="1:13" ht="36" x14ac:dyDescent="0.25">
      <c r="A23" s="105" t="s">
        <v>99</v>
      </c>
      <c r="B23" s="106" t="s">
        <v>115</v>
      </c>
      <c r="C23" s="107" t="s">
        <v>116</v>
      </c>
      <c r="D23" s="80" t="s">
        <v>43</v>
      </c>
      <c r="E23" s="108">
        <v>0</v>
      </c>
      <c r="F23" s="109">
        <f>0.95*42100</f>
        <v>39995</v>
      </c>
      <c r="G23" s="110">
        <f t="shared" si="0"/>
        <v>0</v>
      </c>
      <c r="H23" s="111">
        <v>9.6000000000000002E-2</v>
      </c>
      <c r="I23" s="112">
        <f>F23</f>
        <v>39995</v>
      </c>
      <c r="J23" s="131">
        <f>H23*I23</f>
        <v>3839.52</v>
      </c>
      <c r="K23" s="113">
        <f>+E23+H23</f>
        <v>9.6000000000000002E-2</v>
      </c>
      <c r="L23" s="114">
        <f>+I23</f>
        <v>39995</v>
      </c>
      <c r="M23" s="115">
        <f t="shared" si="1"/>
        <v>3839.52</v>
      </c>
    </row>
    <row r="24" spans="1:13" ht="24" x14ac:dyDescent="0.25">
      <c r="A24" s="105" t="s">
        <v>99</v>
      </c>
      <c r="B24" s="106" t="s">
        <v>117</v>
      </c>
      <c r="C24" s="107" t="s">
        <v>118</v>
      </c>
      <c r="D24" s="80" t="s">
        <v>61</v>
      </c>
      <c r="E24" s="108">
        <v>0</v>
      </c>
      <c r="F24" s="109">
        <f>0.95*132</f>
        <v>125.39999999999999</v>
      </c>
      <c r="G24" s="110">
        <f t="shared" si="0"/>
        <v>0</v>
      </c>
      <c r="H24" s="111">
        <v>35</v>
      </c>
      <c r="I24" s="112">
        <f>F24</f>
        <v>125.39999999999999</v>
      </c>
      <c r="J24" s="131">
        <f>H24*I24</f>
        <v>4389</v>
      </c>
      <c r="K24" s="113">
        <f>+E24+H24</f>
        <v>35</v>
      </c>
      <c r="L24" s="114">
        <f>+I24</f>
        <v>125.39999999999999</v>
      </c>
      <c r="M24" s="115">
        <f t="shared" si="1"/>
        <v>4389</v>
      </c>
    </row>
    <row r="25" spans="1:13" x14ac:dyDescent="0.25">
      <c r="A25" s="99" t="s">
        <v>119</v>
      </c>
      <c r="B25" s="100" t="s">
        <v>120</v>
      </c>
      <c r="C25" s="101"/>
      <c r="D25" s="101"/>
      <c r="E25" s="101"/>
      <c r="F25" s="102"/>
      <c r="G25" s="103"/>
      <c r="H25" s="104"/>
      <c r="I25" s="104"/>
      <c r="J25" s="104"/>
      <c r="K25" s="103"/>
      <c r="L25" s="103"/>
      <c r="M25" s="103"/>
    </row>
    <row r="26" spans="1:13" ht="25.5" x14ac:dyDescent="0.25">
      <c r="A26" s="117" t="s">
        <v>121</v>
      </c>
      <c r="B26" s="118" t="s">
        <v>122</v>
      </c>
      <c r="C26" s="119" t="s">
        <v>123</v>
      </c>
      <c r="D26" s="80" t="s">
        <v>43</v>
      </c>
      <c r="E26" s="108">
        <v>0</v>
      </c>
      <c r="F26" s="109">
        <v>183.88</v>
      </c>
      <c r="G26" s="110">
        <f t="shared" si="0"/>
        <v>0</v>
      </c>
      <c r="H26" s="111">
        <f>2*27</f>
        <v>54</v>
      </c>
      <c r="I26" s="112">
        <f>F26</f>
        <v>183.88</v>
      </c>
      <c r="J26" s="131">
        <f>H26*I26</f>
        <v>9929.52</v>
      </c>
      <c r="K26" s="113">
        <f>+E26+H26</f>
        <v>54</v>
      </c>
      <c r="L26" s="114">
        <f>+I26</f>
        <v>183.88</v>
      </c>
      <c r="M26" s="115">
        <f t="shared" si="1"/>
        <v>9929.52</v>
      </c>
    </row>
    <row r="27" spans="1:13" ht="38.25" x14ac:dyDescent="0.25">
      <c r="A27" s="117" t="s">
        <v>124</v>
      </c>
      <c r="B27" s="118" t="s">
        <v>125</v>
      </c>
      <c r="C27" s="119" t="s">
        <v>126</v>
      </c>
      <c r="D27" s="80" t="s">
        <v>43</v>
      </c>
      <c r="E27" s="108">
        <v>0</v>
      </c>
      <c r="F27" s="109">
        <v>154.66999999999999</v>
      </c>
      <c r="G27" s="110">
        <f t="shared" si="0"/>
        <v>0</v>
      </c>
      <c r="H27" s="111">
        <f>H26</f>
        <v>54</v>
      </c>
      <c r="I27" s="112">
        <f>F27</f>
        <v>154.66999999999999</v>
      </c>
      <c r="J27" s="131">
        <f>H27*I27</f>
        <v>8352.1799999999985</v>
      </c>
      <c r="K27" s="113">
        <f>+E27+H27</f>
        <v>54</v>
      </c>
      <c r="L27" s="114">
        <f>+I27</f>
        <v>154.66999999999999</v>
      </c>
      <c r="M27" s="115">
        <f t="shared" si="1"/>
        <v>8352.1799999999985</v>
      </c>
    </row>
    <row r="28" spans="1:13" x14ac:dyDescent="0.25">
      <c r="A28" s="120"/>
      <c r="B28" s="106"/>
      <c r="C28" s="121"/>
      <c r="D28" s="80"/>
      <c r="E28" s="108"/>
      <c r="F28" s="109"/>
      <c r="G28" s="110"/>
      <c r="H28" s="111"/>
      <c r="I28" s="112"/>
      <c r="J28" s="131"/>
      <c r="K28" s="122"/>
      <c r="L28" s="123"/>
      <c r="M28" s="124"/>
    </row>
    <row r="29" spans="1:13" x14ac:dyDescent="0.25">
      <c r="A29" s="125"/>
      <c r="B29" s="125"/>
      <c r="C29" s="126"/>
      <c r="D29" s="125"/>
      <c r="E29" s="127"/>
      <c r="F29" s="125"/>
      <c r="G29" s="128">
        <f>SUM(G14:G28)</f>
        <v>0</v>
      </c>
      <c r="H29" s="129"/>
      <c r="I29" s="130"/>
      <c r="J29" s="131">
        <f>SUM(J14:J28)</f>
        <v>333384.48000000004</v>
      </c>
      <c r="K29" s="132"/>
      <c r="L29" s="132"/>
      <c r="M29" s="133">
        <f>SUM(M14:M27)</f>
        <v>333384.48000000004</v>
      </c>
    </row>
    <row r="30" spans="1:13" ht="16.5" thickBot="1" x14ac:dyDescent="0.3">
      <c r="A30" s="134"/>
      <c r="B30" s="135"/>
      <c r="C30" s="136"/>
      <c r="D30" s="134"/>
      <c r="E30" s="137"/>
      <c r="F30" s="138"/>
      <c r="G30" s="139"/>
      <c r="H30" s="140"/>
      <c r="I30" s="141"/>
      <c r="J30" s="142"/>
      <c r="K30" s="142"/>
      <c r="L30" s="142"/>
      <c r="M30" s="142"/>
    </row>
    <row r="31" spans="1:13" ht="16.5" thickBot="1" x14ac:dyDescent="0.3">
      <c r="A31" s="143"/>
      <c r="B31" s="144"/>
      <c r="C31" s="145" t="s">
        <v>127</v>
      </c>
      <c r="D31" s="146"/>
      <c r="E31" s="147"/>
      <c r="F31" s="148"/>
      <c r="G31" s="149">
        <f>G29</f>
        <v>0</v>
      </c>
      <c r="H31" s="150"/>
      <c r="I31" s="150"/>
      <c r="J31" s="151">
        <f>J29</f>
        <v>333384.48000000004</v>
      </c>
      <c r="K31" s="151"/>
      <c r="L31" s="151"/>
      <c r="M31" s="152">
        <f>M29</f>
        <v>333384.48000000004</v>
      </c>
    </row>
    <row r="32" spans="1:13" ht="15.75" x14ac:dyDescent="0.25">
      <c r="A32" s="134"/>
      <c r="B32" s="153"/>
      <c r="C32" s="154"/>
      <c r="D32" s="155"/>
      <c r="E32" s="156"/>
      <c r="F32" s="138"/>
      <c r="G32" s="157"/>
      <c r="H32" s="158"/>
      <c r="I32" s="159"/>
      <c r="J32" s="160"/>
      <c r="K32" s="160"/>
      <c r="L32" s="160"/>
      <c r="M32" s="160"/>
    </row>
    <row r="33" spans="1:13" ht="15.75" x14ac:dyDescent="0.25">
      <c r="A33" s="136"/>
      <c r="B33" s="31" t="s">
        <v>19</v>
      </c>
      <c r="C33" s="35" t="s">
        <v>128</v>
      </c>
      <c r="D33" s="136"/>
      <c r="E33" s="162"/>
      <c r="F33" s="136"/>
      <c r="G33" s="161" t="s">
        <v>21</v>
      </c>
      <c r="H33" s="158"/>
      <c r="I33" s="163"/>
      <c r="J33" s="160"/>
      <c r="K33" s="36" t="s">
        <v>23</v>
      </c>
      <c r="L33" s="160"/>
      <c r="M33" s="160"/>
    </row>
    <row r="34" spans="1:13" ht="15.75" x14ac:dyDescent="0.25">
      <c r="A34" s="136"/>
      <c r="B34" s="31"/>
      <c r="C34" s="161"/>
      <c r="D34" s="136"/>
      <c r="E34" s="162"/>
      <c r="F34" s="136"/>
      <c r="G34" s="161"/>
      <c r="H34" s="158"/>
      <c r="I34" s="163"/>
      <c r="J34" s="160"/>
      <c r="K34" s="36"/>
      <c r="L34" s="160"/>
      <c r="M34" s="160"/>
    </row>
    <row r="35" spans="1:13" ht="15.75" x14ac:dyDescent="0.25">
      <c r="A35" s="136"/>
      <c r="B35" s="31" t="s">
        <v>20</v>
      </c>
      <c r="C35" s="31" t="s">
        <v>129</v>
      </c>
      <c r="D35" s="136"/>
      <c r="E35" s="162"/>
      <c r="F35" s="136"/>
      <c r="G35" s="31" t="s">
        <v>20</v>
      </c>
      <c r="H35" s="158"/>
      <c r="I35" s="163"/>
      <c r="J35" s="160"/>
      <c r="K35" s="31" t="s">
        <v>20</v>
      </c>
      <c r="L35" s="160"/>
      <c r="M35" s="160"/>
    </row>
    <row r="36" spans="1:13" x14ac:dyDescent="0.25">
      <c r="A36" s="41"/>
      <c r="B36" s="80"/>
      <c r="C36" s="80"/>
      <c r="D36" s="80"/>
      <c r="E36" s="81"/>
      <c r="F36" s="164"/>
      <c r="G36" s="83"/>
      <c r="H36" s="84"/>
      <c r="I36" s="85"/>
      <c r="J36" s="86"/>
      <c r="K36" s="86"/>
      <c r="L36" s="86"/>
      <c r="M36" s="86"/>
    </row>
  </sheetData>
  <mergeCells count="4">
    <mergeCell ref="B11:C11"/>
    <mergeCell ref="E11:G11"/>
    <mergeCell ref="H11:J11"/>
    <mergeCell ref="K11:M11"/>
  </mergeCells>
  <conditionalFormatting sqref="AB1:AH1 A1:Z1">
    <cfRule type="cellIs" dxfId="15" priority="4" stopIfTrue="1" operator="lessThan">
      <formula>0</formula>
    </cfRule>
  </conditionalFormatting>
  <conditionalFormatting sqref="D3">
    <cfRule type="cellIs" dxfId="14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6F28A-F900-48BA-9478-84D529B4F384}">
  <dimension ref="A1:AG1656"/>
  <sheetViews>
    <sheetView topLeftCell="A953" zoomScaleNormal="100" zoomScaleSheetLayoutView="70" workbookViewId="0">
      <selection activeCell="P1655" sqref="P1655"/>
    </sheetView>
  </sheetViews>
  <sheetFormatPr defaultColWidth="9.140625" defaultRowHeight="15" x14ac:dyDescent="0.25"/>
  <cols>
    <col min="1" max="2" width="9.140625" style="265"/>
    <col min="3" max="3" width="13.28515625" style="265" customWidth="1"/>
    <col min="4" max="4" width="46.42578125" style="265" customWidth="1"/>
    <col min="5" max="5" width="9.140625" style="265"/>
    <col min="6" max="7" width="9.7109375" style="265" bestFit="1" customWidth="1"/>
    <col min="8" max="8" width="16" style="265" bestFit="1" customWidth="1"/>
    <col min="9" max="9" width="9.140625" style="427"/>
    <col min="10" max="10" width="9.7109375" style="427" bestFit="1" customWidth="1"/>
    <col min="11" max="11" width="16.42578125" style="453" bestFit="1" customWidth="1"/>
    <col min="12" max="12" width="11.85546875" style="265" bestFit="1" customWidth="1"/>
    <col min="13" max="13" width="14.28515625" style="265" bestFit="1" customWidth="1"/>
    <col min="14" max="14" width="17.7109375" style="265" bestFit="1" customWidth="1"/>
    <col min="15" max="15" width="9.140625" style="265"/>
    <col min="16" max="16" width="15.42578125" style="265" bestFit="1" customWidth="1"/>
    <col min="17" max="16384" width="9.140625" style="265"/>
  </cols>
  <sheetData>
    <row r="1" spans="1:33" s="307" customFormat="1" ht="12.75" x14ac:dyDescent="0.2">
      <c r="A1" s="304"/>
      <c r="B1" s="304"/>
      <c r="C1" s="304"/>
      <c r="D1" s="304"/>
      <c r="E1" s="305"/>
      <c r="F1" s="304"/>
      <c r="G1" s="306"/>
      <c r="H1" s="304"/>
      <c r="I1" s="422"/>
      <c r="J1" s="422"/>
      <c r="K1" s="450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</row>
    <row r="2" spans="1:33" s="307" customFormat="1" ht="15.75" x14ac:dyDescent="0.25">
      <c r="A2" s="308"/>
      <c r="B2" s="309"/>
      <c r="D2" s="2" t="s">
        <v>0</v>
      </c>
      <c r="E2" s="3" t="s">
        <v>1</v>
      </c>
      <c r="F2" s="310"/>
      <c r="G2" s="311"/>
      <c r="H2" s="312"/>
      <c r="I2" s="423"/>
      <c r="J2" s="424"/>
      <c r="K2" s="451"/>
      <c r="L2" s="313"/>
      <c r="M2" s="312"/>
      <c r="N2" s="313"/>
      <c r="O2" s="312"/>
      <c r="P2" s="313"/>
      <c r="Q2" s="312"/>
      <c r="R2" s="313"/>
      <c r="S2" s="312"/>
      <c r="T2" s="313"/>
      <c r="U2" s="312"/>
      <c r="V2" s="313"/>
      <c r="W2" s="312"/>
      <c r="X2" s="313"/>
      <c r="Y2" s="312"/>
      <c r="Z2" s="313"/>
      <c r="AA2" s="312"/>
      <c r="AB2" s="313"/>
      <c r="AC2" s="312"/>
      <c r="AD2" s="314"/>
      <c r="AE2" s="315"/>
      <c r="AF2" s="316"/>
      <c r="AG2" s="317"/>
    </row>
    <row r="3" spans="1:33" s="307" customFormat="1" ht="15.75" x14ac:dyDescent="0.25">
      <c r="A3" s="308"/>
      <c r="B3" s="309"/>
      <c r="D3" s="2" t="s">
        <v>2</v>
      </c>
      <c r="E3" s="3" t="s">
        <v>828</v>
      </c>
      <c r="F3" s="310"/>
      <c r="G3" s="311"/>
      <c r="H3" s="312"/>
      <c r="I3" s="423"/>
      <c r="J3" s="424"/>
      <c r="K3" s="451"/>
      <c r="L3" s="313"/>
      <c r="M3" s="312"/>
      <c r="N3" s="313"/>
      <c r="O3" s="312"/>
      <c r="P3" s="313"/>
      <c r="Q3" s="312"/>
      <c r="R3" s="313"/>
      <c r="S3" s="312"/>
      <c r="T3" s="313"/>
      <c r="U3" s="312"/>
      <c r="V3" s="313"/>
      <c r="W3" s="312"/>
      <c r="X3" s="313"/>
      <c r="Y3" s="312"/>
      <c r="Z3" s="313"/>
      <c r="AA3" s="312"/>
      <c r="AB3" s="313"/>
      <c r="AC3" s="312"/>
      <c r="AD3" s="314"/>
      <c r="AE3" s="315"/>
      <c r="AF3" s="316"/>
      <c r="AG3" s="317"/>
    </row>
    <row r="4" spans="1:33" s="307" customFormat="1" ht="15.75" x14ac:dyDescent="0.25">
      <c r="A4" s="308"/>
      <c r="B4" s="309"/>
      <c r="D4" s="7" t="s">
        <v>3</v>
      </c>
      <c r="E4" s="8" t="s">
        <v>4</v>
      </c>
      <c r="F4" s="310"/>
      <c r="G4" s="311"/>
      <c r="H4" s="312"/>
      <c r="I4" s="423"/>
      <c r="J4" s="424"/>
      <c r="K4" s="451"/>
      <c r="L4" s="313"/>
      <c r="M4" s="312"/>
      <c r="N4" s="313"/>
      <c r="O4" s="312"/>
      <c r="P4" s="313"/>
      <c r="Q4" s="312"/>
      <c r="R4" s="313"/>
      <c r="S4" s="312"/>
      <c r="T4" s="313"/>
      <c r="U4" s="312"/>
      <c r="V4" s="313"/>
      <c r="W4" s="312"/>
      <c r="X4" s="313"/>
      <c r="Y4" s="312"/>
      <c r="Z4" s="313"/>
      <c r="AA4" s="312"/>
      <c r="AB4" s="313"/>
      <c r="AC4" s="312"/>
      <c r="AD4" s="314"/>
      <c r="AE4" s="315"/>
      <c r="AF4" s="316"/>
      <c r="AG4" s="317"/>
    </row>
    <row r="5" spans="1:33" s="307" customFormat="1" ht="15.75" x14ac:dyDescent="0.25">
      <c r="A5" s="309"/>
      <c r="B5" s="309"/>
      <c r="D5" s="7" t="s">
        <v>5</v>
      </c>
      <c r="E5" s="9" t="s">
        <v>6</v>
      </c>
      <c r="F5" s="318"/>
      <c r="G5" s="311"/>
      <c r="H5" s="319"/>
      <c r="I5" s="425"/>
      <c r="J5" s="426"/>
      <c r="K5" s="452"/>
      <c r="L5" s="320"/>
      <c r="M5" s="319"/>
      <c r="N5" s="320"/>
      <c r="O5" s="319"/>
      <c r="P5" s="320"/>
      <c r="Q5" s="319"/>
      <c r="R5" s="320"/>
      <c r="S5" s="319"/>
      <c r="T5" s="320"/>
      <c r="U5" s="319"/>
      <c r="V5" s="320"/>
      <c r="W5" s="319"/>
      <c r="X5" s="320"/>
      <c r="Y5" s="319"/>
      <c r="Z5" s="320"/>
      <c r="AA5" s="319"/>
      <c r="AB5" s="320"/>
      <c r="AC5" s="319"/>
      <c r="AD5" s="321"/>
      <c r="AE5" s="322"/>
      <c r="AF5" s="323"/>
      <c r="AG5" s="324"/>
    </row>
    <row r="6" spans="1:33" s="307" customFormat="1" ht="15.75" x14ac:dyDescent="0.25">
      <c r="A6" s="309"/>
      <c r="B6" s="309"/>
      <c r="D6" s="2" t="s">
        <v>7</v>
      </c>
      <c r="E6" s="12" t="s">
        <v>8</v>
      </c>
      <c r="F6" s="318"/>
      <c r="G6" s="311"/>
      <c r="H6" s="319"/>
      <c r="I6" s="425"/>
      <c r="J6" s="426"/>
      <c r="K6" s="452"/>
      <c r="L6" s="320"/>
      <c r="M6" s="319"/>
      <c r="N6" s="320"/>
      <c r="O6" s="319"/>
      <c r="P6" s="320"/>
      <c r="Q6" s="319"/>
      <c r="R6" s="320"/>
      <c r="S6" s="319"/>
      <c r="T6" s="320"/>
      <c r="U6" s="319"/>
      <c r="V6" s="320"/>
      <c r="W6" s="319"/>
      <c r="X6" s="320"/>
      <c r="Y6" s="319"/>
      <c r="Z6" s="320"/>
      <c r="AA6" s="319"/>
      <c r="AB6" s="320"/>
      <c r="AC6" s="319"/>
      <c r="AD6" s="321"/>
      <c r="AE6" s="322"/>
      <c r="AF6" s="323"/>
      <c r="AG6" s="324"/>
    </row>
    <row r="7" spans="1:33" s="307" customFormat="1" ht="15.75" x14ac:dyDescent="0.25">
      <c r="A7" s="309"/>
      <c r="B7" s="309"/>
      <c r="D7" s="2" t="s">
        <v>9</v>
      </c>
      <c r="E7" s="12" t="s">
        <v>10</v>
      </c>
      <c r="F7" s="318"/>
      <c r="G7" s="311"/>
      <c r="H7" s="319"/>
      <c r="I7" s="425"/>
      <c r="J7" s="426"/>
      <c r="K7" s="452"/>
      <c r="L7" s="320"/>
      <c r="M7" s="319"/>
      <c r="N7" s="320"/>
      <c r="O7" s="319"/>
      <c r="P7" s="320"/>
      <c r="Q7" s="319"/>
      <c r="R7" s="320"/>
      <c r="S7" s="319"/>
      <c r="T7" s="320"/>
      <c r="U7" s="319"/>
      <c r="V7" s="320"/>
      <c r="W7" s="319"/>
      <c r="X7" s="320"/>
      <c r="Y7" s="319"/>
      <c r="Z7" s="320"/>
      <c r="AA7" s="319"/>
      <c r="AB7" s="320"/>
      <c r="AC7" s="319"/>
      <c r="AD7" s="321"/>
      <c r="AE7" s="322"/>
      <c r="AF7" s="323"/>
      <c r="AG7" s="324"/>
    </row>
    <row r="9" spans="1:33" ht="18" x14ac:dyDescent="0.25">
      <c r="B9" s="325" t="s">
        <v>822</v>
      </c>
    </row>
    <row r="10" spans="1:33" x14ac:dyDescent="0.25">
      <c r="A10" s="326"/>
      <c r="B10" s="326"/>
      <c r="C10" s="326"/>
      <c r="D10" s="326"/>
      <c r="E10" s="326"/>
      <c r="F10" s="326"/>
      <c r="G10" s="326"/>
      <c r="H10" s="326"/>
      <c r="I10" s="497"/>
      <c r="J10" s="497"/>
      <c r="K10" s="497"/>
      <c r="L10" s="223"/>
      <c r="M10" s="223"/>
      <c r="N10" s="223"/>
    </row>
    <row r="11" spans="1:33" ht="15.75" x14ac:dyDescent="0.25">
      <c r="A11" s="327" t="s">
        <v>78</v>
      </c>
      <c r="B11" s="327"/>
      <c r="C11" s="327"/>
      <c r="D11" s="328"/>
      <c r="E11" s="329"/>
      <c r="F11" s="494" t="s">
        <v>90</v>
      </c>
      <c r="G11" s="494"/>
      <c r="H11" s="494"/>
      <c r="I11" s="495" t="s">
        <v>91</v>
      </c>
      <c r="J11" s="495"/>
      <c r="K11" s="495"/>
      <c r="L11" s="496" t="s">
        <v>16</v>
      </c>
      <c r="M11" s="496"/>
      <c r="N11" s="496"/>
    </row>
    <row r="12" spans="1:33" ht="24" x14ac:dyDescent="0.25">
      <c r="A12" s="330" t="s">
        <v>92</v>
      </c>
      <c r="B12" s="330"/>
      <c r="C12" s="330" t="s">
        <v>826</v>
      </c>
      <c r="D12" s="331" t="s">
        <v>45</v>
      </c>
      <c r="E12" s="331" t="s">
        <v>46</v>
      </c>
      <c r="F12" s="332" t="s">
        <v>47</v>
      </c>
      <c r="G12" s="333" t="s">
        <v>93</v>
      </c>
      <c r="H12" s="334" t="s">
        <v>94</v>
      </c>
      <c r="I12" s="428" t="s">
        <v>47</v>
      </c>
      <c r="J12" s="429" t="s">
        <v>95</v>
      </c>
      <c r="K12" s="454" t="s">
        <v>94</v>
      </c>
      <c r="L12" s="335" t="s">
        <v>47</v>
      </c>
      <c r="M12" s="336" t="s">
        <v>95</v>
      </c>
      <c r="N12" s="337" t="s">
        <v>96</v>
      </c>
    </row>
    <row r="13" spans="1:33" x14ac:dyDescent="0.25">
      <c r="A13" s="415"/>
      <c r="B13" s="416" t="s">
        <v>48</v>
      </c>
      <c r="C13" s="417" t="s">
        <v>97</v>
      </c>
      <c r="D13" s="417" t="s">
        <v>98</v>
      </c>
      <c r="E13" s="415"/>
      <c r="F13" s="415"/>
      <c r="G13" s="418"/>
      <c r="H13" s="419"/>
      <c r="I13" s="430"/>
      <c r="J13" s="430"/>
      <c r="K13" s="455"/>
      <c r="L13" s="420"/>
      <c r="M13" s="420"/>
      <c r="N13" s="420"/>
    </row>
    <row r="14" spans="1:33" ht="30" x14ac:dyDescent="0.25">
      <c r="A14" s="343" t="s">
        <v>130</v>
      </c>
      <c r="B14" s="343" t="s">
        <v>53</v>
      </c>
      <c r="C14" s="344" t="s">
        <v>131</v>
      </c>
      <c r="D14" s="345" t="s">
        <v>132</v>
      </c>
      <c r="E14" s="346" t="s">
        <v>67</v>
      </c>
      <c r="F14" s="347">
        <v>10</v>
      </c>
      <c r="G14" s="348">
        <v>657.61</v>
      </c>
      <c r="H14" s="347">
        <v>6576.1</v>
      </c>
      <c r="I14" s="431"/>
      <c r="J14" s="431">
        <f>G14</f>
        <v>657.61</v>
      </c>
      <c r="K14" s="456">
        <f>I14*J14</f>
        <v>0</v>
      </c>
      <c r="L14" s="467">
        <f>I14</f>
        <v>0</v>
      </c>
      <c r="M14" s="467">
        <f>J14</f>
        <v>657.61</v>
      </c>
      <c r="N14" s="481">
        <f>L14*M14</f>
        <v>0</v>
      </c>
    </row>
    <row r="15" spans="1:33" ht="45" x14ac:dyDescent="0.25">
      <c r="A15" s="343" t="s">
        <v>133</v>
      </c>
      <c r="B15" s="343" t="s">
        <v>53</v>
      </c>
      <c r="C15" s="344" t="s">
        <v>134</v>
      </c>
      <c r="D15" s="345" t="s">
        <v>135</v>
      </c>
      <c r="E15" s="346" t="s">
        <v>67</v>
      </c>
      <c r="F15" s="347">
        <v>20</v>
      </c>
      <c r="G15" s="348">
        <v>1720.31</v>
      </c>
      <c r="H15" s="347">
        <v>34406.199999999997</v>
      </c>
      <c r="I15" s="431"/>
      <c r="J15" s="431">
        <f t="shared" ref="J15:J23" si="0">G15</f>
        <v>1720.31</v>
      </c>
      <c r="K15" s="456">
        <f t="shared" ref="K15:K23" si="1">I15*J15</f>
        <v>0</v>
      </c>
      <c r="L15" s="467">
        <f t="shared" ref="L15:L78" si="2">I15</f>
        <v>0</v>
      </c>
      <c r="M15" s="467">
        <f t="shared" ref="M15:M78" si="3">J15</f>
        <v>1720.31</v>
      </c>
      <c r="N15" s="481">
        <f t="shared" ref="N15:N78" si="4">L15*M15</f>
        <v>0</v>
      </c>
    </row>
    <row r="16" spans="1:33" ht="45" x14ac:dyDescent="0.25">
      <c r="A16" s="343" t="s">
        <v>51</v>
      </c>
      <c r="B16" s="343" t="s">
        <v>53</v>
      </c>
      <c r="C16" s="344" t="s">
        <v>136</v>
      </c>
      <c r="D16" s="345" t="s">
        <v>137</v>
      </c>
      <c r="E16" s="346" t="s">
        <v>67</v>
      </c>
      <c r="F16" s="347">
        <v>10</v>
      </c>
      <c r="G16" s="348">
        <v>4085.07</v>
      </c>
      <c r="H16" s="347">
        <v>40850.699999999997</v>
      </c>
      <c r="I16" s="431"/>
      <c r="J16" s="431">
        <f t="shared" si="0"/>
        <v>4085.07</v>
      </c>
      <c r="K16" s="456">
        <f t="shared" si="1"/>
        <v>0</v>
      </c>
      <c r="L16" s="467">
        <f t="shared" si="2"/>
        <v>0</v>
      </c>
      <c r="M16" s="467">
        <f t="shared" si="3"/>
        <v>4085.07</v>
      </c>
      <c r="N16" s="481">
        <f t="shared" si="4"/>
        <v>0</v>
      </c>
    </row>
    <row r="17" spans="1:14" ht="30" x14ac:dyDescent="0.25">
      <c r="A17" s="343" t="s">
        <v>138</v>
      </c>
      <c r="B17" s="343" t="s">
        <v>53</v>
      </c>
      <c r="C17" s="344" t="s">
        <v>139</v>
      </c>
      <c r="D17" s="345" t="s">
        <v>140</v>
      </c>
      <c r="E17" s="346" t="s">
        <v>61</v>
      </c>
      <c r="F17" s="347">
        <v>142.11000000000001</v>
      </c>
      <c r="G17" s="348">
        <v>31.57</v>
      </c>
      <c r="H17" s="347">
        <v>4486.3999999999996</v>
      </c>
      <c r="I17" s="431"/>
      <c r="J17" s="431">
        <f t="shared" si="0"/>
        <v>31.57</v>
      </c>
      <c r="K17" s="456">
        <f t="shared" si="1"/>
        <v>0</v>
      </c>
      <c r="L17" s="467">
        <f t="shared" si="2"/>
        <v>0</v>
      </c>
      <c r="M17" s="467">
        <f t="shared" si="3"/>
        <v>31.57</v>
      </c>
      <c r="N17" s="481">
        <f t="shared" si="4"/>
        <v>0</v>
      </c>
    </row>
    <row r="18" spans="1:14" ht="30" x14ac:dyDescent="0.25">
      <c r="A18" s="343" t="s">
        <v>141</v>
      </c>
      <c r="B18" s="343" t="s">
        <v>53</v>
      </c>
      <c r="C18" s="344" t="s">
        <v>142</v>
      </c>
      <c r="D18" s="345" t="s">
        <v>143</v>
      </c>
      <c r="E18" s="346" t="s">
        <v>61</v>
      </c>
      <c r="F18" s="347">
        <v>142.11000000000001</v>
      </c>
      <c r="G18" s="348">
        <v>23.67</v>
      </c>
      <c r="H18" s="347">
        <v>3363.7</v>
      </c>
      <c r="I18" s="431"/>
      <c r="J18" s="431">
        <f t="shared" si="0"/>
        <v>23.67</v>
      </c>
      <c r="K18" s="456">
        <f t="shared" si="1"/>
        <v>0</v>
      </c>
      <c r="L18" s="467">
        <f t="shared" si="2"/>
        <v>0</v>
      </c>
      <c r="M18" s="467">
        <f t="shared" si="3"/>
        <v>23.67</v>
      </c>
      <c r="N18" s="481">
        <f t="shared" si="4"/>
        <v>0</v>
      </c>
    </row>
    <row r="19" spans="1:14" ht="30" x14ac:dyDescent="0.25">
      <c r="A19" s="343" t="s">
        <v>144</v>
      </c>
      <c r="B19" s="343" t="s">
        <v>53</v>
      </c>
      <c r="C19" s="344" t="s">
        <v>145</v>
      </c>
      <c r="D19" s="345" t="s">
        <v>146</v>
      </c>
      <c r="E19" s="346" t="s">
        <v>61</v>
      </c>
      <c r="F19" s="347">
        <v>142.11000000000001</v>
      </c>
      <c r="G19" s="348">
        <v>26.3</v>
      </c>
      <c r="H19" s="347">
        <v>3737.5</v>
      </c>
      <c r="I19" s="431"/>
      <c r="J19" s="431">
        <f t="shared" si="0"/>
        <v>26.3</v>
      </c>
      <c r="K19" s="456">
        <f t="shared" si="1"/>
        <v>0</v>
      </c>
      <c r="L19" s="467">
        <f t="shared" si="2"/>
        <v>0</v>
      </c>
      <c r="M19" s="467">
        <f t="shared" si="3"/>
        <v>26.3</v>
      </c>
      <c r="N19" s="481">
        <f t="shared" si="4"/>
        <v>0</v>
      </c>
    </row>
    <row r="20" spans="1:14" ht="30" x14ac:dyDescent="0.25">
      <c r="A20" s="343" t="s">
        <v>63</v>
      </c>
      <c r="B20" s="343" t="s">
        <v>53</v>
      </c>
      <c r="C20" s="344" t="s">
        <v>147</v>
      </c>
      <c r="D20" s="345" t="s">
        <v>148</v>
      </c>
      <c r="E20" s="346" t="s">
        <v>61</v>
      </c>
      <c r="F20" s="347">
        <v>860.77</v>
      </c>
      <c r="G20" s="348">
        <v>40.770000000000003</v>
      </c>
      <c r="H20" s="347">
        <v>35093.599999999999</v>
      </c>
      <c r="I20" s="431"/>
      <c r="J20" s="431">
        <f t="shared" si="0"/>
        <v>40.770000000000003</v>
      </c>
      <c r="K20" s="456">
        <f t="shared" si="1"/>
        <v>0</v>
      </c>
      <c r="L20" s="467">
        <f t="shared" si="2"/>
        <v>0</v>
      </c>
      <c r="M20" s="467">
        <f t="shared" si="3"/>
        <v>40.770000000000003</v>
      </c>
      <c r="N20" s="481">
        <f t="shared" si="4"/>
        <v>0</v>
      </c>
    </row>
    <row r="21" spans="1:14" ht="30" x14ac:dyDescent="0.25">
      <c r="A21" s="343" t="s">
        <v>110</v>
      </c>
      <c r="B21" s="343" t="s">
        <v>53</v>
      </c>
      <c r="C21" s="344" t="s">
        <v>149</v>
      </c>
      <c r="D21" s="345" t="s">
        <v>150</v>
      </c>
      <c r="E21" s="346" t="s">
        <v>61</v>
      </c>
      <c r="F21" s="347">
        <v>167.22</v>
      </c>
      <c r="G21" s="348">
        <v>53.92</v>
      </c>
      <c r="H21" s="347">
        <v>9016.5</v>
      </c>
      <c r="I21" s="431"/>
      <c r="J21" s="431">
        <f t="shared" si="0"/>
        <v>53.92</v>
      </c>
      <c r="K21" s="456">
        <f t="shared" si="1"/>
        <v>0</v>
      </c>
      <c r="L21" s="467">
        <f t="shared" si="2"/>
        <v>0</v>
      </c>
      <c r="M21" s="467">
        <f t="shared" si="3"/>
        <v>53.92</v>
      </c>
      <c r="N21" s="481">
        <f t="shared" si="4"/>
        <v>0</v>
      </c>
    </row>
    <row r="22" spans="1:14" ht="30" x14ac:dyDescent="0.25">
      <c r="A22" s="343" t="s">
        <v>151</v>
      </c>
      <c r="B22" s="343" t="s">
        <v>53</v>
      </c>
      <c r="C22" s="344" t="s">
        <v>152</v>
      </c>
      <c r="D22" s="345" t="s">
        <v>153</v>
      </c>
      <c r="E22" s="346" t="s">
        <v>61</v>
      </c>
      <c r="F22" s="347">
        <v>19.420000000000002</v>
      </c>
      <c r="G22" s="348">
        <v>336.7</v>
      </c>
      <c r="H22" s="347">
        <v>6538.7</v>
      </c>
      <c r="I22" s="431"/>
      <c r="J22" s="431">
        <f t="shared" si="0"/>
        <v>336.7</v>
      </c>
      <c r="K22" s="456">
        <f t="shared" si="1"/>
        <v>0</v>
      </c>
      <c r="L22" s="467">
        <f t="shared" si="2"/>
        <v>0</v>
      </c>
      <c r="M22" s="467">
        <f t="shared" si="3"/>
        <v>336.7</v>
      </c>
      <c r="N22" s="481">
        <f t="shared" si="4"/>
        <v>0</v>
      </c>
    </row>
    <row r="23" spans="1:14" ht="30" x14ac:dyDescent="0.25">
      <c r="A23" s="343" t="s">
        <v>154</v>
      </c>
      <c r="B23" s="343" t="s">
        <v>53</v>
      </c>
      <c r="C23" s="344" t="s">
        <v>155</v>
      </c>
      <c r="D23" s="345" t="s">
        <v>156</v>
      </c>
      <c r="E23" s="346" t="s">
        <v>61</v>
      </c>
      <c r="F23" s="347">
        <v>1324.05</v>
      </c>
      <c r="G23" s="348">
        <v>55.24</v>
      </c>
      <c r="H23" s="347">
        <v>73140.5</v>
      </c>
      <c r="I23" s="431">
        <v>-1102.5</v>
      </c>
      <c r="J23" s="431">
        <f t="shared" si="0"/>
        <v>55.24</v>
      </c>
      <c r="K23" s="456">
        <f t="shared" si="1"/>
        <v>-60902.100000000006</v>
      </c>
      <c r="L23" s="467">
        <f t="shared" si="2"/>
        <v>-1102.5</v>
      </c>
      <c r="M23" s="467">
        <f t="shared" si="3"/>
        <v>55.24</v>
      </c>
      <c r="N23" s="481">
        <f t="shared" si="4"/>
        <v>-60902.100000000006</v>
      </c>
    </row>
    <row r="24" spans="1:14" ht="30" x14ac:dyDescent="0.25">
      <c r="A24" s="343" t="s">
        <v>157</v>
      </c>
      <c r="B24" s="343" t="s">
        <v>53</v>
      </c>
      <c r="C24" s="344" t="s">
        <v>158</v>
      </c>
      <c r="D24" s="345" t="s">
        <v>159</v>
      </c>
      <c r="E24" s="346" t="s">
        <v>61</v>
      </c>
      <c r="F24" s="347">
        <v>693.55</v>
      </c>
      <c r="G24" s="348">
        <v>98.64</v>
      </c>
      <c r="H24" s="347">
        <v>68411.8</v>
      </c>
      <c r="I24" s="431"/>
      <c r="J24" s="431">
        <f t="shared" ref="J24:J87" si="5">G24</f>
        <v>98.64</v>
      </c>
      <c r="K24" s="456">
        <f t="shared" ref="K24:K87" si="6">I24*J24</f>
        <v>0</v>
      </c>
      <c r="L24" s="467">
        <f t="shared" si="2"/>
        <v>0</v>
      </c>
      <c r="M24" s="467">
        <f t="shared" si="3"/>
        <v>98.64</v>
      </c>
      <c r="N24" s="481">
        <f t="shared" si="4"/>
        <v>0</v>
      </c>
    </row>
    <row r="25" spans="1:14" x14ac:dyDescent="0.25">
      <c r="A25" s="343" t="s">
        <v>160</v>
      </c>
      <c r="B25" s="343" t="s">
        <v>53</v>
      </c>
      <c r="C25" s="344" t="s">
        <v>161</v>
      </c>
      <c r="D25" s="345" t="s">
        <v>162</v>
      </c>
      <c r="E25" s="346" t="s">
        <v>114</v>
      </c>
      <c r="F25" s="347">
        <v>20</v>
      </c>
      <c r="G25" s="348">
        <v>478.74</v>
      </c>
      <c r="H25" s="347">
        <v>9574.7999999999993</v>
      </c>
      <c r="I25" s="431"/>
      <c r="J25" s="431">
        <f t="shared" si="5"/>
        <v>478.74</v>
      </c>
      <c r="K25" s="456">
        <f t="shared" si="6"/>
        <v>0</v>
      </c>
      <c r="L25" s="467">
        <f t="shared" si="2"/>
        <v>0</v>
      </c>
      <c r="M25" s="467">
        <f t="shared" si="3"/>
        <v>478.74</v>
      </c>
      <c r="N25" s="481">
        <f t="shared" si="4"/>
        <v>0</v>
      </c>
    </row>
    <row r="26" spans="1:14" ht="30" x14ac:dyDescent="0.25">
      <c r="A26" s="343" t="s">
        <v>163</v>
      </c>
      <c r="B26" s="343" t="s">
        <v>53</v>
      </c>
      <c r="C26" s="344" t="s">
        <v>164</v>
      </c>
      <c r="D26" s="345" t="s">
        <v>165</v>
      </c>
      <c r="E26" s="346" t="s">
        <v>166</v>
      </c>
      <c r="F26" s="347">
        <v>80</v>
      </c>
      <c r="G26" s="348">
        <v>63.13</v>
      </c>
      <c r="H26" s="347">
        <v>5050.3999999999996</v>
      </c>
      <c r="I26" s="431"/>
      <c r="J26" s="431">
        <f t="shared" si="5"/>
        <v>63.13</v>
      </c>
      <c r="K26" s="456">
        <f t="shared" si="6"/>
        <v>0</v>
      </c>
      <c r="L26" s="467">
        <f t="shared" si="2"/>
        <v>0</v>
      </c>
      <c r="M26" s="467">
        <f t="shared" si="3"/>
        <v>63.13</v>
      </c>
      <c r="N26" s="481">
        <f t="shared" si="4"/>
        <v>0</v>
      </c>
    </row>
    <row r="27" spans="1:14" ht="30" x14ac:dyDescent="0.25">
      <c r="A27" s="343" t="s">
        <v>167</v>
      </c>
      <c r="B27" s="343" t="s">
        <v>53</v>
      </c>
      <c r="C27" s="344" t="s">
        <v>168</v>
      </c>
      <c r="D27" s="345" t="s">
        <v>169</v>
      </c>
      <c r="E27" s="346" t="s">
        <v>170</v>
      </c>
      <c r="F27" s="347">
        <v>10</v>
      </c>
      <c r="G27" s="348">
        <v>195.97</v>
      </c>
      <c r="H27" s="347">
        <v>1959.7</v>
      </c>
      <c r="I27" s="431"/>
      <c r="J27" s="431">
        <f t="shared" si="5"/>
        <v>195.97</v>
      </c>
      <c r="K27" s="456">
        <f t="shared" si="6"/>
        <v>0</v>
      </c>
      <c r="L27" s="467">
        <f t="shared" si="2"/>
        <v>0</v>
      </c>
      <c r="M27" s="467">
        <f t="shared" si="3"/>
        <v>195.97</v>
      </c>
      <c r="N27" s="481">
        <f t="shared" si="4"/>
        <v>0</v>
      </c>
    </row>
    <row r="28" spans="1:14" ht="30" x14ac:dyDescent="0.25">
      <c r="A28" s="343" t="s">
        <v>171</v>
      </c>
      <c r="B28" s="343" t="s">
        <v>53</v>
      </c>
      <c r="C28" s="344" t="s">
        <v>172</v>
      </c>
      <c r="D28" s="345" t="s">
        <v>173</v>
      </c>
      <c r="E28" s="346" t="s">
        <v>114</v>
      </c>
      <c r="F28" s="347">
        <v>25.3</v>
      </c>
      <c r="G28" s="348">
        <v>170.98</v>
      </c>
      <c r="H28" s="347">
        <v>4325.8</v>
      </c>
      <c r="I28" s="431"/>
      <c r="J28" s="431">
        <f t="shared" si="5"/>
        <v>170.98</v>
      </c>
      <c r="K28" s="456">
        <f t="shared" si="6"/>
        <v>0</v>
      </c>
      <c r="L28" s="467">
        <f t="shared" si="2"/>
        <v>0</v>
      </c>
      <c r="M28" s="467">
        <f t="shared" si="3"/>
        <v>170.98</v>
      </c>
      <c r="N28" s="481">
        <f t="shared" si="4"/>
        <v>0</v>
      </c>
    </row>
    <row r="29" spans="1:14" ht="30" x14ac:dyDescent="0.25">
      <c r="A29" s="343" t="s">
        <v>174</v>
      </c>
      <c r="B29" s="343" t="s">
        <v>53</v>
      </c>
      <c r="C29" s="344" t="s">
        <v>175</v>
      </c>
      <c r="D29" s="345" t="s">
        <v>176</v>
      </c>
      <c r="E29" s="346" t="s">
        <v>114</v>
      </c>
      <c r="F29" s="347">
        <v>28.6</v>
      </c>
      <c r="G29" s="348">
        <v>147.30000000000001</v>
      </c>
      <c r="H29" s="347">
        <v>4212.8</v>
      </c>
      <c r="I29" s="431"/>
      <c r="J29" s="431">
        <f t="shared" si="5"/>
        <v>147.30000000000001</v>
      </c>
      <c r="K29" s="456">
        <f t="shared" si="6"/>
        <v>0</v>
      </c>
      <c r="L29" s="467">
        <f t="shared" si="2"/>
        <v>0</v>
      </c>
      <c r="M29" s="467">
        <f t="shared" si="3"/>
        <v>147.30000000000001</v>
      </c>
      <c r="N29" s="481">
        <f t="shared" si="4"/>
        <v>0</v>
      </c>
    </row>
    <row r="30" spans="1:14" ht="30" x14ac:dyDescent="0.25">
      <c r="A30" s="343" t="s">
        <v>177</v>
      </c>
      <c r="B30" s="343" t="s">
        <v>53</v>
      </c>
      <c r="C30" s="344" t="s">
        <v>178</v>
      </c>
      <c r="D30" s="345" t="s">
        <v>179</v>
      </c>
      <c r="E30" s="346" t="s">
        <v>56</v>
      </c>
      <c r="F30" s="347">
        <v>86.82</v>
      </c>
      <c r="G30" s="348">
        <v>38.14</v>
      </c>
      <c r="H30" s="347">
        <v>3311.3</v>
      </c>
      <c r="I30" s="431"/>
      <c r="J30" s="431">
        <f t="shared" si="5"/>
        <v>38.14</v>
      </c>
      <c r="K30" s="456">
        <f t="shared" si="6"/>
        <v>0</v>
      </c>
      <c r="L30" s="467">
        <f t="shared" si="2"/>
        <v>0</v>
      </c>
      <c r="M30" s="467">
        <f t="shared" si="3"/>
        <v>38.14</v>
      </c>
      <c r="N30" s="481">
        <f t="shared" si="4"/>
        <v>0</v>
      </c>
    </row>
    <row r="31" spans="1:14" x14ac:dyDescent="0.25">
      <c r="A31" s="343" t="s">
        <v>180</v>
      </c>
      <c r="B31" s="343" t="s">
        <v>53</v>
      </c>
      <c r="C31" s="344" t="s">
        <v>181</v>
      </c>
      <c r="D31" s="345" t="s">
        <v>182</v>
      </c>
      <c r="E31" s="346" t="s">
        <v>61</v>
      </c>
      <c r="F31" s="347">
        <v>230.35</v>
      </c>
      <c r="G31" s="348">
        <v>38.14</v>
      </c>
      <c r="H31" s="347">
        <v>8785.5</v>
      </c>
      <c r="I31" s="431"/>
      <c r="J31" s="431">
        <f t="shared" si="5"/>
        <v>38.14</v>
      </c>
      <c r="K31" s="456">
        <f t="shared" si="6"/>
        <v>0</v>
      </c>
      <c r="L31" s="467">
        <f t="shared" si="2"/>
        <v>0</v>
      </c>
      <c r="M31" s="467">
        <f t="shared" si="3"/>
        <v>38.14</v>
      </c>
      <c r="N31" s="481">
        <f t="shared" si="4"/>
        <v>0</v>
      </c>
    </row>
    <row r="32" spans="1:14" ht="30" x14ac:dyDescent="0.25">
      <c r="A32" s="343" t="s">
        <v>183</v>
      </c>
      <c r="B32" s="343" t="s">
        <v>53</v>
      </c>
      <c r="C32" s="344" t="s">
        <v>184</v>
      </c>
      <c r="D32" s="345" t="s">
        <v>185</v>
      </c>
      <c r="E32" s="346" t="s">
        <v>56</v>
      </c>
      <c r="F32" s="347">
        <v>310.49</v>
      </c>
      <c r="G32" s="348">
        <v>257.77999999999997</v>
      </c>
      <c r="H32" s="347">
        <v>80038.100000000006</v>
      </c>
      <c r="I32" s="431"/>
      <c r="J32" s="431">
        <f t="shared" si="5"/>
        <v>257.77999999999997</v>
      </c>
      <c r="K32" s="456">
        <f t="shared" si="6"/>
        <v>0</v>
      </c>
      <c r="L32" s="467">
        <f t="shared" si="2"/>
        <v>0</v>
      </c>
      <c r="M32" s="467">
        <f t="shared" si="3"/>
        <v>257.77999999999997</v>
      </c>
      <c r="N32" s="481">
        <f t="shared" si="4"/>
        <v>0</v>
      </c>
    </row>
    <row r="33" spans="1:14" ht="30" x14ac:dyDescent="0.25">
      <c r="A33" s="343" t="s">
        <v>186</v>
      </c>
      <c r="B33" s="343" t="s">
        <v>53</v>
      </c>
      <c r="C33" s="344" t="s">
        <v>187</v>
      </c>
      <c r="D33" s="345" t="s">
        <v>188</v>
      </c>
      <c r="E33" s="346" t="s">
        <v>56</v>
      </c>
      <c r="F33" s="347">
        <v>1484.11</v>
      </c>
      <c r="G33" s="348">
        <v>257.77999999999997</v>
      </c>
      <c r="H33" s="347">
        <v>382573.9</v>
      </c>
      <c r="I33" s="431"/>
      <c r="J33" s="431">
        <f t="shared" si="5"/>
        <v>257.77999999999997</v>
      </c>
      <c r="K33" s="456">
        <f t="shared" si="6"/>
        <v>0</v>
      </c>
      <c r="L33" s="467">
        <f t="shared" si="2"/>
        <v>0</v>
      </c>
      <c r="M33" s="467">
        <f t="shared" si="3"/>
        <v>257.77999999999997</v>
      </c>
      <c r="N33" s="481">
        <f t="shared" si="4"/>
        <v>0</v>
      </c>
    </row>
    <row r="34" spans="1:14" ht="30" x14ac:dyDescent="0.25">
      <c r="A34" s="343" t="s">
        <v>189</v>
      </c>
      <c r="B34" s="343" t="s">
        <v>53</v>
      </c>
      <c r="C34" s="344" t="s">
        <v>190</v>
      </c>
      <c r="D34" s="345" t="s">
        <v>191</v>
      </c>
      <c r="E34" s="346" t="s">
        <v>56</v>
      </c>
      <c r="F34" s="347">
        <v>445.23</v>
      </c>
      <c r="G34" s="348">
        <v>13.15</v>
      </c>
      <c r="H34" s="347">
        <v>5854.8</v>
      </c>
      <c r="I34" s="431"/>
      <c r="J34" s="431">
        <f t="shared" si="5"/>
        <v>13.15</v>
      </c>
      <c r="K34" s="456">
        <f t="shared" si="6"/>
        <v>0</v>
      </c>
      <c r="L34" s="467">
        <f t="shared" si="2"/>
        <v>0</v>
      </c>
      <c r="M34" s="467">
        <f t="shared" si="3"/>
        <v>13.15</v>
      </c>
      <c r="N34" s="481">
        <f t="shared" si="4"/>
        <v>0</v>
      </c>
    </row>
    <row r="35" spans="1:14" ht="30" x14ac:dyDescent="0.25">
      <c r="A35" s="343" t="s">
        <v>192</v>
      </c>
      <c r="B35" s="343" t="s">
        <v>53</v>
      </c>
      <c r="C35" s="344" t="s">
        <v>193</v>
      </c>
      <c r="D35" s="345" t="s">
        <v>194</v>
      </c>
      <c r="E35" s="346" t="s">
        <v>56</v>
      </c>
      <c r="F35" s="347">
        <v>1007.08</v>
      </c>
      <c r="G35" s="348">
        <v>315.64999999999998</v>
      </c>
      <c r="H35" s="347">
        <v>317884.79999999999</v>
      </c>
      <c r="I35" s="431"/>
      <c r="J35" s="431">
        <f t="shared" si="5"/>
        <v>315.64999999999998</v>
      </c>
      <c r="K35" s="456">
        <f t="shared" si="6"/>
        <v>0</v>
      </c>
      <c r="L35" s="467">
        <f t="shared" si="2"/>
        <v>0</v>
      </c>
      <c r="M35" s="467">
        <f t="shared" si="3"/>
        <v>315.64999999999998</v>
      </c>
      <c r="N35" s="481">
        <f t="shared" si="4"/>
        <v>0</v>
      </c>
    </row>
    <row r="36" spans="1:14" ht="30" x14ac:dyDescent="0.25">
      <c r="A36" s="343" t="s">
        <v>195</v>
      </c>
      <c r="B36" s="343" t="s">
        <v>53</v>
      </c>
      <c r="C36" s="344" t="s">
        <v>196</v>
      </c>
      <c r="D36" s="345" t="s">
        <v>197</v>
      </c>
      <c r="E36" s="346" t="s">
        <v>56</v>
      </c>
      <c r="F36" s="347">
        <v>302.12</v>
      </c>
      <c r="G36" s="348">
        <v>15.78</v>
      </c>
      <c r="H36" s="347">
        <v>4767.5</v>
      </c>
      <c r="I36" s="431"/>
      <c r="J36" s="431">
        <f t="shared" si="5"/>
        <v>15.78</v>
      </c>
      <c r="K36" s="456">
        <f t="shared" si="6"/>
        <v>0</v>
      </c>
      <c r="L36" s="467">
        <f t="shared" si="2"/>
        <v>0</v>
      </c>
      <c r="M36" s="467">
        <f t="shared" si="3"/>
        <v>15.78</v>
      </c>
      <c r="N36" s="481">
        <f t="shared" si="4"/>
        <v>0</v>
      </c>
    </row>
    <row r="37" spans="1:14" ht="45" x14ac:dyDescent="0.25">
      <c r="A37" s="343" t="s">
        <v>198</v>
      </c>
      <c r="B37" s="343" t="s">
        <v>53</v>
      </c>
      <c r="C37" s="344" t="s">
        <v>199</v>
      </c>
      <c r="D37" s="345" t="s">
        <v>200</v>
      </c>
      <c r="E37" s="346" t="s">
        <v>56</v>
      </c>
      <c r="F37" s="347">
        <v>130.47</v>
      </c>
      <c r="G37" s="348">
        <v>837.79</v>
      </c>
      <c r="H37" s="347">
        <v>109306.5</v>
      </c>
      <c r="I37" s="431"/>
      <c r="J37" s="431">
        <f t="shared" si="5"/>
        <v>837.79</v>
      </c>
      <c r="K37" s="456">
        <f t="shared" si="6"/>
        <v>0</v>
      </c>
      <c r="L37" s="467">
        <f t="shared" si="2"/>
        <v>0</v>
      </c>
      <c r="M37" s="467">
        <f t="shared" si="3"/>
        <v>837.79</v>
      </c>
      <c r="N37" s="481">
        <f t="shared" si="4"/>
        <v>0</v>
      </c>
    </row>
    <row r="38" spans="1:14" ht="45" x14ac:dyDescent="0.25">
      <c r="A38" s="343" t="s">
        <v>201</v>
      </c>
      <c r="B38" s="343" t="s">
        <v>53</v>
      </c>
      <c r="C38" s="344" t="s">
        <v>202</v>
      </c>
      <c r="D38" s="345" t="s">
        <v>203</v>
      </c>
      <c r="E38" s="346" t="s">
        <v>56</v>
      </c>
      <c r="F38" s="347">
        <v>1455.57</v>
      </c>
      <c r="G38" s="348">
        <v>1116.6199999999999</v>
      </c>
      <c r="H38" s="347">
        <v>1625318.6</v>
      </c>
      <c r="I38" s="431"/>
      <c r="J38" s="431">
        <f t="shared" si="5"/>
        <v>1116.6199999999999</v>
      </c>
      <c r="K38" s="456">
        <f t="shared" si="6"/>
        <v>0</v>
      </c>
      <c r="L38" s="467">
        <f t="shared" si="2"/>
        <v>0</v>
      </c>
      <c r="M38" s="467">
        <f t="shared" si="3"/>
        <v>1116.6199999999999</v>
      </c>
      <c r="N38" s="481">
        <f t="shared" si="4"/>
        <v>0</v>
      </c>
    </row>
    <row r="39" spans="1:14" x14ac:dyDescent="0.25">
      <c r="A39" s="343" t="s">
        <v>204</v>
      </c>
      <c r="B39" s="343" t="s">
        <v>53</v>
      </c>
      <c r="C39" s="344" t="s">
        <v>205</v>
      </c>
      <c r="D39" s="345" t="s">
        <v>206</v>
      </c>
      <c r="E39" s="346" t="s">
        <v>61</v>
      </c>
      <c r="F39" s="347">
        <v>6689.21</v>
      </c>
      <c r="G39" s="348">
        <v>99.96</v>
      </c>
      <c r="H39" s="347">
        <v>668653.4</v>
      </c>
      <c r="I39" s="431"/>
      <c r="J39" s="431">
        <f t="shared" si="5"/>
        <v>99.96</v>
      </c>
      <c r="K39" s="456">
        <f t="shared" si="6"/>
        <v>0</v>
      </c>
      <c r="L39" s="467">
        <f t="shared" si="2"/>
        <v>0</v>
      </c>
      <c r="M39" s="467">
        <f t="shared" si="3"/>
        <v>99.96</v>
      </c>
      <c r="N39" s="481">
        <f t="shared" si="4"/>
        <v>0</v>
      </c>
    </row>
    <row r="40" spans="1:14" x14ac:dyDescent="0.25">
      <c r="A40" s="343" t="s">
        <v>207</v>
      </c>
      <c r="B40" s="343" t="s">
        <v>53</v>
      </c>
      <c r="C40" s="344" t="s">
        <v>208</v>
      </c>
      <c r="D40" s="345" t="s">
        <v>209</v>
      </c>
      <c r="E40" s="346" t="s">
        <v>61</v>
      </c>
      <c r="F40" s="347">
        <v>212.34</v>
      </c>
      <c r="G40" s="348">
        <v>99.96</v>
      </c>
      <c r="H40" s="347">
        <v>21225.5</v>
      </c>
      <c r="I40" s="431"/>
      <c r="J40" s="431">
        <f t="shared" si="5"/>
        <v>99.96</v>
      </c>
      <c r="K40" s="456">
        <f t="shared" si="6"/>
        <v>0</v>
      </c>
      <c r="L40" s="467">
        <f t="shared" si="2"/>
        <v>0</v>
      </c>
      <c r="M40" s="467">
        <f t="shared" si="3"/>
        <v>99.96</v>
      </c>
      <c r="N40" s="481">
        <f t="shared" si="4"/>
        <v>0</v>
      </c>
    </row>
    <row r="41" spans="1:14" ht="30" x14ac:dyDescent="0.25">
      <c r="A41" s="343" t="s">
        <v>210</v>
      </c>
      <c r="B41" s="343" t="s">
        <v>53</v>
      </c>
      <c r="C41" s="344" t="s">
        <v>211</v>
      </c>
      <c r="D41" s="345" t="s">
        <v>212</v>
      </c>
      <c r="E41" s="346" t="s">
        <v>61</v>
      </c>
      <c r="F41" s="347">
        <v>6689.21</v>
      </c>
      <c r="G41" s="348">
        <v>149.94</v>
      </c>
      <c r="H41" s="347">
        <v>1002980.1</v>
      </c>
      <c r="I41" s="431"/>
      <c r="J41" s="431">
        <f t="shared" si="5"/>
        <v>149.94</v>
      </c>
      <c r="K41" s="456">
        <f t="shared" si="6"/>
        <v>0</v>
      </c>
      <c r="L41" s="467">
        <f t="shared" si="2"/>
        <v>0</v>
      </c>
      <c r="M41" s="467">
        <f t="shared" si="3"/>
        <v>149.94</v>
      </c>
      <c r="N41" s="481">
        <f t="shared" si="4"/>
        <v>0</v>
      </c>
    </row>
    <row r="42" spans="1:14" ht="30" x14ac:dyDescent="0.25">
      <c r="A42" s="343" t="s">
        <v>213</v>
      </c>
      <c r="B42" s="343" t="s">
        <v>53</v>
      </c>
      <c r="C42" s="344" t="s">
        <v>214</v>
      </c>
      <c r="D42" s="345" t="s">
        <v>215</v>
      </c>
      <c r="E42" s="346" t="s">
        <v>61</v>
      </c>
      <c r="F42" s="347">
        <v>212.34</v>
      </c>
      <c r="G42" s="348">
        <v>149.94</v>
      </c>
      <c r="H42" s="347">
        <v>31838.3</v>
      </c>
      <c r="I42" s="431"/>
      <c r="J42" s="431">
        <f t="shared" si="5"/>
        <v>149.94</v>
      </c>
      <c r="K42" s="456">
        <f t="shared" si="6"/>
        <v>0</v>
      </c>
      <c r="L42" s="467">
        <f t="shared" si="2"/>
        <v>0</v>
      </c>
      <c r="M42" s="467">
        <f t="shared" si="3"/>
        <v>149.94</v>
      </c>
      <c r="N42" s="481">
        <f t="shared" si="4"/>
        <v>0</v>
      </c>
    </row>
    <row r="43" spans="1:14" ht="30" x14ac:dyDescent="0.25">
      <c r="A43" s="343" t="s">
        <v>216</v>
      </c>
      <c r="B43" s="343" t="s">
        <v>53</v>
      </c>
      <c r="C43" s="344" t="s">
        <v>217</v>
      </c>
      <c r="D43" s="345" t="s">
        <v>218</v>
      </c>
      <c r="E43" s="346" t="s">
        <v>56</v>
      </c>
      <c r="F43" s="347">
        <v>6927.08</v>
      </c>
      <c r="G43" s="348">
        <v>98.63</v>
      </c>
      <c r="H43" s="347">
        <v>683217.9</v>
      </c>
      <c r="I43" s="431"/>
      <c r="J43" s="431">
        <f t="shared" si="5"/>
        <v>98.63</v>
      </c>
      <c r="K43" s="456">
        <f t="shared" si="6"/>
        <v>0</v>
      </c>
      <c r="L43" s="467">
        <f t="shared" si="2"/>
        <v>0</v>
      </c>
      <c r="M43" s="467">
        <f t="shared" si="3"/>
        <v>98.63</v>
      </c>
      <c r="N43" s="481">
        <f t="shared" si="4"/>
        <v>0</v>
      </c>
    </row>
    <row r="44" spans="1:14" ht="30" x14ac:dyDescent="0.25">
      <c r="A44" s="343" t="s">
        <v>219</v>
      </c>
      <c r="B44" s="343" t="s">
        <v>53</v>
      </c>
      <c r="C44" s="344" t="s">
        <v>220</v>
      </c>
      <c r="D44" s="345" t="s">
        <v>221</v>
      </c>
      <c r="E44" s="346" t="s">
        <v>56</v>
      </c>
      <c r="F44" s="347">
        <v>1261.1400000000001</v>
      </c>
      <c r="G44" s="348">
        <v>247.39</v>
      </c>
      <c r="H44" s="347">
        <v>311993.40000000002</v>
      </c>
      <c r="I44" s="431"/>
      <c r="J44" s="431">
        <f t="shared" si="5"/>
        <v>247.39</v>
      </c>
      <c r="K44" s="456">
        <f t="shared" si="6"/>
        <v>0</v>
      </c>
      <c r="L44" s="467">
        <f t="shared" si="2"/>
        <v>0</v>
      </c>
      <c r="M44" s="467">
        <f t="shared" si="3"/>
        <v>247.39</v>
      </c>
      <c r="N44" s="481">
        <f t="shared" si="4"/>
        <v>0</v>
      </c>
    </row>
    <row r="45" spans="1:14" x14ac:dyDescent="0.25">
      <c r="A45" s="343" t="s">
        <v>222</v>
      </c>
      <c r="B45" s="343" t="s">
        <v>53</v>
      </c>
      <c r="C45" s="344" t="s">
        <v>223</v>
      </c>
      <c r="D45" s="345" t="s">
        <v>224</v>
      </c>
      <c r="E45" s="346" t="s">
        <v>56</v>
      </c>
      <c r="F45" s="347">
        <v>1261.1400000000001</v>
      </c>
      <c r="G45" s="348">
        <v>44.72</v>
      </c>
      <c r="H45" s="347">
        <v>56398.2</v>
      </c>
      <c r="I45" s="431"/>
      <c r="J45" s="431">
        <f t="shared" si="5"/>
        <v>44.72</v>
      </c>
      <c r="K45" s="456">
        <f t="shared" si="6"/>
        <v>0</v>
      </c>
      <c r="L45" s="467">
        <f t="shared" si="2"/>
        <v>0</v>
      </c>
      <c r="M45" s="467">
        <f t="shared" si="3"/>
        <v>44.72</v>
      </c>
      <c r="N45" s="481">
        <f t="shared" si="4"/>
        <v>0</v>
      </c>
    </row>
    <row r="46" spans="1:14" x14ac:dyDescent="0.25">
      <c r="A46" s="343" t="s">
        <v>225</v>
      </c>
      <c r="B46" s="343" t="s">
        <v>53</v>
      </c>
      <c r="C46" s="344" t="s">
        <v>226</v>
      </c>
      <c r="D46" s="345" t="s">
        <v>227</v>
      </c>
      <c r="E46" s="346" t="s">
        <v>56</v>
      </c>
      <c r="F46" s="347">
        <v>1261.1400000000001</v>
      </c>
      <c r="G46" s="348">
        <v>11.84</v>
      </c>
      <c r="H46" s="347">
        <v>14931.9</v>
      </c>
      <c r="I46" s="431"/>
      <c r="J46" s="431">
        <f t="shared" si="5"/>
        <v>11.84</v>
      </c>
      <c r="K46" s="456">
        <f t="shared" si="6"/>
        <v>0</v>
      </c>
      <c r="L46" s="467">
        <f t="shared" si="2"/>
        <v>0</v>
      </c>
      <c r="M46" s="467">
        <f t="shared" si="3"/>
        <v>11.84</v>
      </c>
      <c r="N46" s="481">
        <f t="shared" si="4"/>
        <v>0</v>
      </c>
    </row>
    <row r="47" spans="1:14" ht="30" x14ac:dyDescent="0.25">
      <c r="A47" s="343" t="s">
        <v>228</v>
      </c>
      <c r="B47" s="343" t="s">
        <v>53</v>
      </c>
      <c r="C47" s="344" t="s">
        <v>41</v>
      </c>
      <c r="D47" s="345" t="s">
        <v>42</v>
      </c>
      <c r="E47" s="346" t="s">
        <v>43</v>
      </c>
      <c r="F47" s="347">
        <v>2522.2800000000002</v>
      </c>
      <c r="G47" s="348">
        <v>116</v>
      </c>
      <c r="H47" s="347">
        <v>292584.5</v>
      </c>
      <c r="I47" s="431"/>
      <c r="J47" s="431">
        <f t="shared" si="5"/>
        <v>116</v>
      </c>
      <c r="K47" s="456">
        <f t="shared" si="6"/>
        <v>0</v>
      </c>
      <c r="L47" s="467">
        <f t="shared" si="2"/>
        <v>0</v>
      </c>
      <c r="M47" s="467">
        <f t="shared" si="3"/>
        <v>116</v>
      </c>
      <c r="N47" s="481">
        <f t="shared" si="4"/>
        <v>0</v>
      </c>
    </row>
    <row r="48" spans="1:14" ht="30" x14ac:dyDescent="0.25">
      <c r="A48" s="343" t="s">
        <v>229</v>
      </c>
      <c r="B48" s="343" t="s">
        <v>53</v>
      </c>
      <c r="C48" s="344" t="s">
        <v>230</v>
      </c>
      <c r="D48" s="345" t="s">
        <v>231</v>
      </c>
      <c r="E48" s="346" t="s">
        <v>56</v>
      </c>
      <c r="F48" s="347">
        <v>2849.85</v>
      </c>
      <c r="G48" s="348">
        <v>143.36000000000001</v>
      </c>
      <c r="H48" s="347">
        <v>408554.5</v>
      </c>
      <c r="I48" s="431"/>
      <c r="J48" s="431">
        <f t="shared" si="5"/>
        <v>143.36000000000001</v>
      </c>
      <c r="K48" s="456">
        <f t="shared" si="6"/>
        <v>0</v>
      </c>
      <c r="L48" s="467">
        <f t="shared" si="2"/>
        <v>0</v>
      </c>
      <c r="M48" s="467">
        <f t="shared" si="3"/>
        <v>143.36000000000001</v>
      </c>
      <c r="N48" s="481">
        <f t="shared" si="4"/>
        <v>0</v>
      </c>
    </row>
    <row r="49" spans="1:14" ht="30" x14ac:dyDescent="0.25">
      <c r="A49" s="343" t="s">
        <v>232</v>
      </c>
      <c r="B49" s="343" t="s">
        <v>53</v>
      </c>
      <c r="C49" s="344" t="s">
        <v>233</v>
      </c>
      <c r="D49" s="345" t="s">
        <v>234</v>
      </c>
      <c r="E49" s="346" t="s">
        <v>56</v>
      </c>
      <c r="F49" s="347">
        <v>792</v>
      </c>
      <c r="G49" s="348">
        <v>318.27999999999997</v>
      </c>
      <c r="H49" s="347">
        <v>252077.8</v>
      </c>
      <c r="I49" s="431"/>
      <c r="J49" s="431">
        <f t="shared" si="5"/>
        <v>318.27999999999997</v>
      </c>
      <c r="K49" s="456">
        <f t="shared" si="6"/>
        <v>0</v>
      </c>
      <c r="L49" s="467">
        <f t="shared" si="2"/>
        <v>0</v>
      </c>
      <c r="M49" s="467">
        <f t="shared" si="3"/>
        <v>318.27999999999997</v>
      </c>
      <c r="N49" s="481">
        <f t="shared" si="4"/>
        <v>0</v>
      </c>
    </row>
    <row r="50" spans="1:14" x14ac:dyDescent="0.25">
      <c r="A50" s="349" t="s">
        <v>235</v>
      </c>
      <c r="B50" s="349" t="s">
        <v>69</v>
      </c>
      <c r="C50" s="350" t="s">
        <v>236</v>
      </c>
      <c r="D50" s="351" t="s">
        <v>237</v>
      </c>
      <c r="E50" s="352" t="s">
        <v>43</v>
      </c>
      <c r="F50" s="353">
        <v>1584</v>
      </c>
      <c r="G50" s="354">
        <v>172.71</v>
      </c>
      <c r="H50" s="353">
        <v>273572.59999999998</v>
      </c>
      <c r="I50" s="431"/>
      <c r="J50" s="431">
        <f t="shared" si="5"/>
        <v>172.71</v>
      </c>
      <c r="K50" s="456">
        <f t="shared" si="6"/>
        <v>0</v>
      </c>
      <c r="L50" s="467">
        <f t="shared" si="2"/>
        <v>0</v>
      </c>
      <c r="M50" s="467">
        <f t="shared" si="3"/>
        <v>172.71</v>
      </c>
      <c r="N50" s="481">
        <f t="shared" si="4"/>
        <v>0</v>
      </c>
    </row>
    <row r="51" spans="1:14" ht="30" x14ac:dyDescent="0.25">
      <c r="A51" s="343" t="s">
        <v>238</v>
      </c>
      <c r="B51" s="343" t="s">
        <v>53</v>
      </c>
      <c r="C51" s="344" t="s">
        <v>239</v>
      </c>
      <c r="D51" s="345" t="s">
        <v>240</v>
      </c>
      <c r="E51" s="346" t="s">
        <v>61</v>
      </c>
      <c r="F51" s="347">
        <v>217.04</v>
      </c>
      <c r="G51" s="348">
        <v>53.92</v>
      </c>
      <c r="H51" s="347">
        <v>11702.8</v>
      </c>
      <c r="I51" s="431"/>
      <c r="J51" s="431">
        <f t="shared" si="5"/>
        <v>53.92</v>
      </c>
      <c r="K51" s="456">
        <f t="shared" si="6"/>
        <v>0</v>
      </c>
      <c r="L51" s="467">
        <f t="shared" si="2"/>
        <v>0</v>
      </c>
      <c r="M51" s="467">
        <f t="shared" si="3"/>
        <v>53.92</v>
      </c>
      <c r="N51" s="481">
        <f t="shared" si="4"/>
        <v>0</v>
      </c>
    </row>
    <row r="52" spans="1:14" ht="30" x14ac:dyDescent="0.25">
      <c r="A52" s="343" t="s">
        <v>241</v>
      </c>
      <c r="B52" s="343" t="s">
        <v>53</v>
      </c>
      <c r="C52" s="344" t="s">
        <v>242</v>
      </c>
      <c r="D52" s="345" t="s">
        <v>243</v>
      </c>
      <c r="E52" s="346" t="s">
        <v>61</v>
      </c>
      <c r="F52" s="347">
        <v>253.39</v>
      </c>
      <c r="G52" s="348">
        <v>26.3</v>
      </c>
      <c r="H52" s="347">
        <v>6664.2</v>
      </c>
      <c r="I52" s="431"/>
      <c r="J52" s="431">
        <f t="shared" si="5"/>
        <v>26.3</v>
      </c>
      <c r="K52" s="456">
        <f t="shared" si="6"/>
        <v>0</v>
      </c>
      <c r="L52" s="467">
        <f t="shared" si="2"/>
        <v>0</v>
      </c>
      <c r="M52" s="467">
        <f t="shared" si="3"/>
        <v>26.3</v>
      </c>
      <c r="N52" s="481">
        <f t="shared" si="4"/>
        <v>0</v>
      </c>
    </row>
    <row r="53" spans="1:14" x14ac:dyDescent="0.25">
      <c r="A53" s="338"/>
      <c r="B53" s="339" t="s">
        <v>48</v>
      </c>
      <c r="C53" s="341" t="s">
        <v>130</v>
      </c>
      <c r="D53" s="341" t="s">
        <v>103</v>
      </c>
      <c r="E53" s="338"/>
      <c r="F53" s="338"/>
      <c r="G53" s="340"/>
      <c r="H53" s="342">
        <v>4327.3999999999996</v>
      </c>
      <c r="I53" s="431"/>
      <c r="J53" s="431">
        <f t="shared" si="5"/>
        <v>0</v>
      </c>
      <c r="K53" s="456">
        <f t="shared" si="6"/>
        <v>0</v>
      </c>
      <c r="L53" s="467">
        <f t="shared" si="2"/>
        <v>0</v>
      </c>
      <c r="M53" s="467">
        <f t="shared" si="3"/>
        <v>0</v>
      </c>
      <c r="N53" s="481">
        <f t="shared" si="4"/>
        <v>0</v>
      </c>
    </row>
    <row r="54" spans="1:14" ht="45" x14ac:dyDescent="0.25">
      <c r="A54" s="343" t="s">
        <v>244</v>
      </c>
      <c r="B54" s="343" t="s">
        <v>53</v>
      </c>
      <c r="C54" s="344" t="s">
        <v>245</v>
      </c>
      <c r="D54" s="345" t="s">
        <v>246</v>
      </c>
      <c r="E54" s="346" t="s">
        <v>114</v>
      </c>
      <c r="F54" s="347">
        <v>70</v>
      </c>
      <c r="G54" s="348">
        <v>61.820000000000007</v>
      </c>
      <c r="H54" s="347">
        <v>4327.3999999999996</v>
      </c>
      <c r="I54" s="431"/>
      <c r="J54" s="431">
        <f t="shared" si="5"/>
        <v>61.820000000000007</v>
      </c>
      <c r="K54" s="456">
        <f t="shared" si="6"/>
        <v>0</v>
      </c>
      <c r="L54" s="467">
        <f t="shared" si="2"/>
        <v>0</v>
      </c>
      <c r="M54" s="467">
        <f t="shared" si="3"/>
        <v>61.820000000000007</v>
      </c>
      <c r="N54" s="481">
        <f t="shared" si="4"/>
        <v>0</v>
      </c>
    </row>
    <row r="55" spans="1:14" x14ac:dyDescent="0.25">
      <c r="A55" s="338"/>
      <c r="B55" s="339" t="s">
        <v>48</v>
      </c>
      <c r="C55" s="341" t="s">
        <v>133</v>
      </c>
      <c r="D55" s="341" t="s">
        <v>247</v>
      </c>
      <c r="E55" s="338"/>
      <c r="F55" s="338"/>
      <c r="G55" s="340"/>
      <c r="H55" s="342">
        <v>51178.799999999996</v>
      </c>
      <c r="I55" s="431"/>
      <c r="J55" s="431">
        <f t="shared" si="5"/>
        <v>0</v>
      </c>
      <c r="K55" s="456">
        <f t="shared" si="6"/>
        <v>0</v>
      </c>
      <c r="L55" s="467">
        <f t="shared" si="2"/>
        <v>0</v>
      </c>
      <c r="M55" s="467">
        <f t="shared" si="3"/>
        <v>0</v>
      </c>
      <c r="N55" s="481">
        <f t="shared" si="4"/>
        <v>0</v>
      </c>
    </row>
    <row r="56" spans="1:14" x14ac:dyDescent="0.25">
      <c r="A56" s="343" t="s">
        <v>248</v>
      </c>
      <c r="B56" s="343" t="s">
        <v>53</v>
      </c>
      <c r="C56" s="344" t="s">
        <v>249</v>
      </c>
      <c r="D56" s="345" t="s">
        <v>250</v>
      </c>
      <c r="E56" s="346" t="s">
        <v>114</v>
      </c>
      <c r="F56" s="347">
        <v>1296.98</v>
      </c>
      <c r="G56" s="348">
        <v>32.880000000000003</v>
      </c>
      <c r="H56" s="347">
        <v>42644.7</v>
      </c>
      <c r="I56" s="431"/>
      <c r="J56" s="431">
        <f t="shared" si="5"/>
        <v>32.880000000000003</v>
      </c>
      <c r="K56" s="456">
        <f t="shared" si="6"/>
        <v>0</v>
      </c>
      <c r="L56" s="467">
        <f t="shared" si="2"/>
        <v>0</v>
      </c>
      <c r="M56" s="467">
        <f t="shared" si="3"/>
        <v>32.880000000000003</v>
      </c>
      <c r="N56" s="481">
        <f t="shared" si="4"/>
        <v>0</v>
      </c>
    </row>
    <row r="57" spans="1:14" ht="30" x14ac:dyDescent="0.25">
      <c r="A57" s="343" t="s">
        <v>251</v>
      </c>
      <c r="B57" s="343" t="s">
        <v>53</v>
      </c>
      <c r="C57" s="344" t="s">
        <v>252</v>
      </c>
      <c r="D57" s="345" t="s">
        <v>253</v>
      </c>
      <c r="E57" s="346" t="s">
        <v>114</v>
      </c>
      <c r="F57" s="347">
        <v>1296.98</v>
      </c>
      <c r="G57" s="348">
        <v>6.58</v>
      </c>
      <c r="H57" s="347">
        <v>8534.1</v>
      </c>
      <c r="I57" s="431"/>
      <c r="J57" s="431">
        <f t="shared" si="5"/>
        <v>6.58</v>
      </c>
      <c r="K57" s="456">
        <f t="shared" si="6"/>
        <v>0</v>
      </c>
      <c r="L57" s="467">
        <f t="shared" si="2"/>
        <v>0</v>
      </c>
      <c r="M57" s="467">
        <f t="shared" si="3"/>
        <v>6.58</v>
      </c>
      <c r="N57" s="481">
        <f t="shared" si="4"/>
        <v>0</v>
      </c>
    </row>
    <row r="58" spans="1:14" x14ac:dyDescent="0.25">
      <c r="A58" s="338"/>
      <c r="B58" s="339" t="s">
        <v>48</v>
      </c>
      <c r="C58" s="341" t="s">
        <v>51</v>
      </c>
      <c r="D58" s="341" t="s">
        <v>52</v>
      </c>
      <c r="E58" s="338"/>
      <c r="F58" s="338"/>
      <c r="G58" s="340"/>
      <c r="H58" s="342">
        <v>1080368.5</v>
      </c>
      <c r="I58" s="431"/>
      <c r="J58" s="431">
        <f t="shared" si="5"/>
        <v>0</v>
      </c>
      <c r="K58" s="456">
        <f t="shared" si="6"/>
        <v>0</v>
      </c>
      <c r="L58" s="467">
        <f t="shared" si="2"/>
        <v>0</v>
      </c>
      <c r="M58" s="467">
        <f t="shared" si="3"/>
        <v>0</v>
      </c>
      <c r="N58" s="481">
        <f t="shared" si="4"/>
        <v>0</v>
      </c>
    </row>
    <row r="59" spans="1:14" ht="30" x14ac:dyDescent="0.25">
      <c r="A59" s="343" t="s">
        <v>254</v>
      </c>
      <c r="B59" s="343" t="s">
        <v>53</v>
      </c>
      <c r="C59" s="344" t="s">
        <v>255</v>
      </c>
      <c r="D59" s="345" t="s">
        <v>256</v>
      </c>
      <c r="E59" s="346" t="s">
        <v>67</v>
      </c>
      <c r="F59" s="347">
        <v>21</v>
      </c>
      <c r="G59" s="348">
        <v>122.32</v>
      </c>
      <c r="H59" s="347">
        <v>2568.6999999999998</v>
      </c>
      <c r="I59" s="431"/>
      <c r="J59" s="431">
        <f t="shared" si="5"/>
        <v>122.32</v>
      </c>
      <c r="K59" s="456">
        <f t="shared" si="6"/>
        <v>0</v>
      </c>
      <c r="L59" s="467">
        <f t="shared" si="2"/>
        <v>0</v>
      </c>
      <c r="M59" s="467">
        <f t="shared" si="3"/>
        <v>122.32</v>
      </c>
      <c r="N59" s="481">
        <f t="shared" si="4"/>
        <v>0</v>
      </c>
    </row>
    <row r="60" spans="1:14" x14ac:dyDescent="0.25">
      <c r="A60" s="349" t="s">
        <v>257</v>
      </c>
      <c r="B60" s="349" t="s">
        <v>69</v>
      </c>
      <c r="C60" s="350" t="s">
        <v>258</v>
      </c>
      <c r="D60" s="351" t="s">
        <v>259</v>
      </c>
      <c r="E60" s="352" t="s">
        <v>67</v>
      </c>
      <c r="F60" s="353">
        <v>3</v>
      </c>
      <c r="G60" s="354">
        <v>345.9</v>
      </c>
      <c r="H60" s="353">
        <v>1037.7</v>
      </c>
      <c r="I60" s="431"/>
      <c r="J60" s="431">
        <f t="shared" si="5"/>
        <v>345.9</v>
      </c>
      <c r="K60" s="456">
        <f t="shared" si="6"/>
        <v>0</v>
      </c>
      <c r="L60" s="467">
        <f t="shared" si="2"/>
        <v>0</v>
      </c>
      <c r="M60" s="467">
        <f t="shared" si="3"/>
        <v>345.9</v>
      </c>
      <c r="N60" s="481">
        <f t="shared" si="4"/>
        <v>0</v>
      </c>
    </row>
    <row r="61" spans="1:14" x14ac:dyDescent="0.25">
      <c r="A61" s="349" t="s">
        <v>260</v>
      </c>
      <c r="B61" s="349" t="s">
        <v>69</v>
      </c>
      <c r="C61" s="350" t="s">
        <v>261</v>
      </c>
      <c r="D61" s="351" t="s">
        <v>262</v>
      </c>
      <c r="E61" s="352" t="s">
        <v>67</v>
      </c>
      <c r="F61" s="353">
        <v>3</v>
      </c>
      <c r="G61" s="354">
        <v>313.02</v>
      </c>
      <c r="H61" s="353">
        <v>939.1</v>
      </c>
      <c r="I61" s="431"/>
      <c r="J61" s="431">
        <f t="shared" si="5"/>
        <v>313.02</v>
      </c>
      <c r="K61" s="456">
        <f t="shared" si="6"/>
        <v>0</v>
      </c>
      <c r="L61" s="467">
        <f t="shared" si="2"/>
        <v>0</v>
      </c>
      <c r="M61" s="467">
        <f t="shared" si="3"/>
        <v>313.02</v>
      </c>
      <c r="N61" s="481">
        <f t="shared" si="4"/>
        <v>0</v>
      </c>
    </row>
    <row r="62" spans="1:14" x14ac:dyDescent="0.25">
      <c r="A62" s="349" t="s">
        <v>263</v>
      </c>
      <c r="B62" s="349" t="s">
        <v>69</v>
      </c>
      <c r="C62" s="350" t="s">
        <v>264</v>
      </c>
      <c r="D62" s="351" t="s">
        <v>265</v>
      </c>
      <c r="E62" s="352" t="s">
        <v>67</v>
      </c>
      <c r="F62" s="353">
        <v>8</v>
      </c>
      <c r="G62" s="354">
        <v>270.94</v>
      </c>
      <c r="H62" s="353">
        <v>2167.5</v>
      </c>
      <c r="I62" s="431"/>
      <c r="J62" s="431">
        <f t="shared" si="5"/>
        <v>270.94</v>
      </c>
      <c r="K62" s="456">
        <f t="shared" si="6"/>
        <v>0</v>
      </c>
      <c r="L62" s="467">
        <f t="shared" si="2"/>
        <v>0</v>
      </c>
      <c r="M62" s="467">
        <f t="shared" si="3"/>
        <v>270.94</v>
      </c>
      <c r="N62" s="481">
        <f t="shared" si="4"/>
        <v>0</v>
      </c>
    </row>
    <row r="63" spans="1:14" x14ac:dyDescent="0.25">
      <c r="A63" s="349" t="s">
        <v>266</v>
      </c>
      <c r="B63" s="349" t="s">
        <v>69</v>
      </c>
      <c r="C63" s="350" t="s">
        <v>267</v>
      </c>
      <c r="D63" s="351" t="s">
        <v>268</v>
      </c>
      <c r="E63" s="352" t="s">
        <v>67</v>
      </c>
      <c r="F63" s="353">
        <v>7</v>
      </c>
      <c r="G63" s="354">
        <v>220.96</v>
      </c>
      <c r="H63" s="353">
        <v>1546.7</v>
      </c>
      <c r="I63" s="431"/>
      <c r="J63" s="431">
        <f t="shared" si="5"/>
        <v>220.96</v>
      </c>
      <c r="K63" s="456">
        <f t="shared" si="6"/>
        <v>0</v>
      </c>
      <c r="L63" s="467">
        <f t="shared" si="2"/>
        <v>0</v>
      </c>
      <c r="M63" s="467">
        <f t="shared" si="3"/>
        <v>220.96</v>
      </c>
      <c r="N63" s="481">
        <f t="shared" si="4"/>
        <v>0</v>
      </c>
    </row>
    <row r="64" spans="1:14" ht="30" x14ac:dyDescent="0.25">
      <c r="A64" s="343" t="s">
        <v>269</v>
      </c>
      <c r="B64" s="343" t="s">
        <v>53</v>
      </c>
      <c r="C64" s="344" t="s">
        <v>270</v>
      </c>
      <c r="D64" s="345" t="s">
        <v>271</v>
      </c>
      <c r="E64" s="346" t="s">
        <v>67</v>
      </c>
      <c r="F64" s="347">
        <v>21</v>
      </c>
      <c r="G64" s="348">
        <v>152.57</v>
      </c>
      <c r="H64" s="347">
        <v>3204</v>
      </c>
      <c r="I64" s="431"/>
      <c r="J64" s="431">
        <f t="shared" si="5"/>
        <v>152.57</v>
      </c>
      <c r="K64" s="456">
        <f t="shared" si="6"/>
        <v>0</v>
      </c>
      <c r="L64" s="467">
        <f t="shared" si="2"/>
        <v>0</v>
      </c>
      <c r="M64" s="467">
        <f t="shared" si="3"/>
        <v>152.57</v>
      </c>
      <c r="N64" s="481">
        <f t="shared" si="4"/>
        <v>0</v>
      </c>
    </row>
    <row r="65" spans="1:14" x14ac:dyDescent="0.25">
      <c r="A65" s="349" t="s">
        <v>272</v>
      </c>
      <c r="B65" s="349" t="s">
        <v>69</v>
      </c>
      <c r="C65" s="350" t="s">
        <v>273</v>
      </c>
      <c r="D65" s="351" t="s">
        <v>274</v>
      </c>
      <c r="E65" s="352" t="s">
        <v>67</v>
      </c>
      <c r="F65" s="353">
        <v>21</v>
      </c>
      <c r="G65" s="354">
        <v>395.88</v>
      </c>
      <c r="H65" s="353">
        <v>8313.5</v>
      </c>
      <c r="I65" s="431"/>
      <c r="J65" s="431">
        <f t="shared" si="5"/>
        <v>395.88</v>
      </c>
      <c r="K65" s="456">
        <f t="shared" si="6"/>
        <v>0</v>
      </c>
      <c r="L65" s="467">
        <f t="shared" si="2"/>
        <v>0</v>
      </c>
      <c r="M65" s="467">
        <f t="shared" si="3"/>
        <v>395.88</v>
      </c>
      <c r="N65" s="481">
        <f t="shared" si="4"/>
        <v>0</v>
      </c>
    </row>
    <row r="66" spans="1:14" ht="30" x14ac:dyDescent="0.25">
      <c r="A66" s="343" t="s">
        <v>275</v>
      </c>
      <c r="B66" s="343" t="s">
        <v>53</v>
      </c>
      <c r="C66" s="344" t="s">
        <v>107</v>
      </c>
      <c r="D66" s="345" t="s">
        <v>108</v>
      </c>
      <c r="E66" s="346" t="s">
        <v>56</v>
      </c>
      <c r="F66" s="347">
        <v>188.6</v>
      </c>
      <c r="G66" s="348">
        <v>3239.16</v>
      </c>
      <c r="H66" s="347">
        <v>610905.59999999998</v>
      </c>
      <c r="I66" s="431"/>
      <c r="J66" s="431">
        <f t="shared" si="5"/>
        <v>3239.16</v>
      </c>
      <c r="K66" s="456">
        <f t="shared" si="6"/>
        <v>0</v>
      </c>
      <c r="L66" s="467">
        <f t="shared" si="2"/>
        <v>0</v>
      </c>
      <c r="M66" s="467">
        <f t="shared" si="3"/>
        <v>3239.16</v>
      </c>
      <c r="N66" s="481">
        <f t="shared" si="4"/>
        <v>0</v>
      </c>
    </row>
    <row r="67" spans="1:14" ht="30" x14ac:dyDescent="0.25">
      <c r="A67" s="343" t="s">
        <v>121</v>
      </c>
      <c r="B67" s="343" t="s">
        <v>53</v>
      </c>
      <c r="C67" s="344" t="s">
        <v>276</v>
      </c>
      <c r="D67" s="345" t="s">
        <v>277</v>
      </c>
      <c r="E67" s="346" t="s">
        <v>56</v>
      </c>
      <c r="F67" s="347">
        <v>141.05000000000001</v>
      </c>
      <c r="G67" s="348">
        <v>3188.13</v>
      </c>
      <c r="H67" s="347">
        <v>449685.7</v>
      </c>
      <c r="I67" s="431"/>
      <c r="J67" s="431">
        <f t="shared" si="5"/>
        <v>3188.13</v>
      </c>
      <c r="K67" s="456">
        <f t="shared" si="6"/>
        <v>0</v>
      </c>
      <c r="L67" s="467">
        <f t="shared" si="2"/>
        <v>0</v>
      </c>
      <c r="M67" s="467">
        <f t="shared" si="3"/>
        <v>3188.13</v>
      </c>
      <c r="N67" s="481">
        <f t="shared" si="4"/>
        <v>0</v>
      </c>
    </row>
    <row r="68" spans="1:14" x14ac:dyDescent="0.25">
      <c r="A68" s="338"/>
      <c r="B68" s="339" t="s">
        <v>48</v>
      </c>
      <c r="C68" s="341" t="s">
        <v>138</v>
      </c>
      <c r="D68" s="341" t="s">
        <v>278</v>
      </c>
      <c r="E68" s="338"/>
      <c r="F68" s="338"/>
      <c r="G68" s="340"/>
      <c r="H68" s="342"/>
      <c r="I68" s="431"/>
      <c r="J68" s="431">
        <f t="shared" si="5"/>
        <v>0</v>
      </c>
      <c r="K68" s="456">
        <f t="shared" si="6"/>
        <v>0</v>
      </c>
      <c r="L68" s="467">
        <f t="shared" si="2"/>
        <v>0</v>
      </c>
      <c r="M68" s="467">
        <f t="shared" si="3"/>
        <v>0</v>
      </c>
      <c r="N68" s="481">
        <f t="shared" si="4"/>
        <v>0</v>
      </c>
    </row>
    <row r="69" spans="1:14" x14ac:dyDescent="0.25">
      <c r="A69" s="343" t="s">
        <v>279</v>
      </c>
      <c r="B69" s="343" t="s">
        <v>53</v>
      </c>
      <c r="C69" s="344" t="s">
        <v>280</v>
      </c>
      <c r="D69" s="345" t="s">
        <v>281</v>
      </c>
      <c r="E69" s="346" t="s">
        <v>61</v>
      </c>
      <c r="F69" s="347">
        <v>142.11000000000001</v>
      </c>
      <c r="G69" s="348">
        <v>155.66999999999999</v>
      </c>
      <c r="H69" s="347">
        <v>22122.3</v>
      </c>
      <c r="I69" s="431"/>
      <c r="J69" s="431">
        <f t="shared" si="5"/>
        <v>155.66999999999999</v>
      </c>
      <c r="K69" s="456">
        <f t="shared" si="6"/>
        <v>0</v>
      </c>
      <c r="L69" s="467">
        <f t="shared" si="2"/>
        <v>0</v>
      </c>
      <c r="M69" s="467">
        <f t="shared" si="3"/>
        <v>155.66999999999999</v>
      </c>
      <c r="N69" s="481">
        <f t="shared" si="4"/>
        <v>0</v>
      </c>
    </row>
    <row r="70" spans="1:14" x14ac:dyDescent="0.25">
      <c r="A70" s="343" t="s">
        <v>282</v>
      </c>
      <c r="B70" s="343" t="s">
        <v>53</v>
      </c>
      <c r="C70" s="344" t="s">
        <v>283</v>
      </c>
      <c r="D70" s="345" t="s">
        <v>284</v>
      </c>
      <c r="E70" s="346" t="s">
        <v>61</v>
      </c>
      <c r="F70" s="347">
        <v>860.77</v>
      </c>
      <c r="G70" s="348">
        <v>302.54000000000002</v>
      </c>
      <c r="H70" s="347">
        <v>260417.4</v>
      </c>
      <c r="I70" s="431">
        <v>-577.5</v>
      </c>
      <c r="J70" s="431">
        <f t="shared" si="5"/>
        <v>302.54000000000002</v>
      </c>
      <c r="K70" s="456">
        <f t="shared" si="6"/>
        <v>-174716.85</v>
      </c>
      <c r="L70" s="467">
        <f t="shared" si="2"/>
        <v>-577.5</v>
      </c>
      <c r="M70" s="467">
        <f t="shared" si="3"/>
        <v>302.54000000000002</v>
      </c>
      <c r="N70" s="481">
        <f t="shared" si="4"/>
        <v>-174716.85</v>
      </c>
    </row>
    <row r="71" spans="1:14" x14ac:dyDescent="0.25">
      <c r="A71" s="343" t="s">
        <v>285</v>
      </c>
      <c r="B71" s="343" t="s">
        <v>53</v>
      </c>
      <c r="C71" s="344" t="s">
        <v>286</v>
      </c>
      <c r="D71" s="345" t="s">
        <v>287</v>
      </c>
      <c r="E71" s="346" t="s">
        <v>61</v>
      </c>
      <c r="F71" s="347">
        <v>167.22</v>
      </c>
      <c r="G71" s="348">
        <v>86.36</v>
      </c>
      <c r="H71" s="347">
        <v>14441.1</v>
      </c>
      <c r="I71" s="431"/>
      <c r="J71" s="431">
        <f t="shared" si="5"/>
        <v>86.36</v>
      </c>
      <c r="K71" s="456">
        <f t="shared" si="6"/>
        <v>0</v>
      </c>
      <c r="L71" s="467">
        <f t="shared" si="2"/>
        <v>0</v>
      </c>
      <c r="M71" s="467">
        <f t="shared" si="3"/>
        <v>86.36</v>
      </c>
      <c r="N71" s="481">
        <f t="shared" si="4"/>
        <v>0</v>
      </c>
    </row>
    <row r="72" spans="1:14" ht="30" x14ac:dyDescent="0.25">
      <c r="A72" s="343" t="s">
        <v>288</v>
      </c>
      <c r="B72" s="343" t="s">
        <v>53</v>
      </c>
      <c r="C72" s="344" t="s">
        <v>289</v>
      </c>
      <c r="D72" s="345" t="s">
        <v>290</v>
      </c>
      <c r="E72" s="346" t="s">
        <v>61</v>
      </c>
      <c r="F72" s="347">
        <v>693.55</v>
      </c>
      <c r="G72" s="348">
        <v>14.18</v>
      </c>
      <c r="H72" s="347">
        <v>9834.5</v>
      </c>
      <c r="I72" s="431">
        <v>-577.5</v>
      </c>
      <c r="J72" s="431">
        <f t="shared" si="5"/>
        <v>14.18</v>
      </c>
      <c r="K72" s="456">
        <f t="shared" si="6"/>
        <v>-8188.95</v>
      </c>
      <c r="L72" s="467">
        <f t="shared" si="2"/>
        <v>-577.5</v>
      </c>
      <c r="M72" s="467">
        <f t="shared" si="3"/>
        <v>14.18</v>
      </c>
      <c r="N72" s="481">
        <f t="shared" si="4"/>
        <v>-8188.95</v>
      </c>
    </row>
    <row r="73" spans="1:14" ht="30" x14ac:dyDescent="0.25">
      <c r="A73" s="343" t="s">
        <v>124</v>
      </c>
      <c r="B73" s="343" t="s">
        <v>53</v>
      </c>
      <c r="C73" s="344" t="s">
        <v>291</v>
      </c>
      <c r="D73" s="345" t="s">
        <v>292</v>
      </c>
      <c r="E73" s="346" t="s">
        <v>61</v>
      </c>
      <c r="F73" s="347">
        <v>1324.05</v>
      </c>
      <c r="G73" s="348">
        <v>20.62</v>
      </c>
      <c r="H73" s="347">
        <v>27301.9</v>
      </c>
      <c r="I73" s="431">
        <v>-1102.5</v>
      </c>
      <c r="J73" s="431">
        <f t="shared" si="5"/>
        <v>20.62</v>
      </c>
      <c r="K73" s="456">
        <f t="shared" si="6"/>
        <v>-22733.550000000003</v>
      </c>
      <c r="L73" s="467">
        <f t="shared" si="2"/>
        <v>-1102.5</v>
      </c>
      <c r="M73" s="467">
        <f t="shared" si="3"/>
        <v>20.62</v>
      </c>
      <c r="N73" s="481">
        <f t="shared" si="4"/>
        <v>-22733.550000000003</v>
      </c>
    </row>
    <row r="74" spans="1:14" ht="30" x14ac:dyDescent="0.25">
      <c r="A74" s="343" t="s">
        <v>293</v>
      </c>
      <c r="B74" s="343" t="s">
        <v>53</v>
      </c>
      <c r="C74" s="344" t="s">
        <v>294</v>
      </c>
      <c r="D74" s="345" t="s">
        <v>295</v>
      </c>
      <c r="E74" s="346" t="s">
        <v>61</v>
      </c>
      <c r="F74" s="347">
        <v>1324.05</v>
      </c>
      <c r="G74" s="348">
        <v>396.71</v>
      </c>
      <c r="H74" s="347">
        <v>525263.9</v>
      </c>
      <c r="I74" s="431">
        <v>-1102.5</v>
      </c>
      <c r="J74" s="431">
        <f t="shared" si="5"/>
        <v>396.71</v>
      </c>
      <c r="K74" s="456">
        <f t="shared" si="6"/>
        <v>-437372.77499999997</v>
      </c>
      <c r="L74" s="467">
        <f t="shared" si="2"/>
        <v>-1102.5</v>
      </c>
      <c r="M74" s="467">
        <f t="shared" si="3"/>
        <v>396.71</v>
      </c>
      <c r="N74" s="481">
        <f t="shared" si="4"/>
        <v>-437372.77499999997</v>
      </c>
    </row>
    <row r="75" spans="1:14" ht="30" x14ac:dyDescent="0.25">
      <c r="A75" s="343" t="s">
        <v>296</v>
      </c>
      <c r="B75" s="343" t="s">
        <v>53</v>
      </c>
      <c r="C75" s="344" t="s">
        <v>297</v>
      </c>
      <c r="D75" s="345" t="s">
        <v>298</v>
      </c>
      <c r="E75" s="346" t="s">
        <v>61</v>
      </c>
      <c r="F75" s="347">
        <v>693.55</v>
      </c>
      <c r="G75" s="348">
        <v>559.51</v>
      </c>
      <c r="H75" s="347">
        <v>388048.2</v>
      </c>
      <c r="I75" s="431">
        <v>-577.5</v>
      </c>
      <c r="J75" s="431">
        <f t="shared" si="5"/>
        <v>559.51</v>
      </c>
      <c r="K75" s="456">
        <f t="shared" si="6"/>
        <v>-323117.02500000002</v>
      </c>
      <c r="L75" s="467">
        <f t="shared" si="2"/>
        <v>-577.5</v>
      </c>
      <c r="M75" s="467">
        <f t="shared" si="3"/>
        <v>559.51</v>
      </c>
      <c r="N75" s="481">
        <f t="shared" si="4"/>
        <v>-323117.02500000002</v>
      </c>
    </row>
    <row r="76" spans="1:14" ht="30" x14ac:dyDescent="0.25">
      <c r="A76" s="343" t="s">
        <v>299</v>
      </c>
      <c r="B76" s="343" t="s">
        <v>53</v>
      </c>
      <c r="C76" s="344" t="s">
        <v>300</v>
      </c>
      <c r="D76" s="345" t="s">
        <v>301</v>
      </c>
      <c r="E76" s="346" t="s">
        <v>61</v>
      </c>
      <c r="F76" s="347">
        <v>19.420000000000002</v>
      </c>
      <c r="G76" s="348">
        <v>1615.12</v>
      </c>
      <c r="H76" s="347">
        <v>31365.599999999999</v>
      </c>
      <c r="I76" s="431"/>
      <c r="J76" s="431">
        <f t="shared" si="5"/>
        <v>1615.12</v>
      </c>
      <c r="K76" s="456">
        <f t="shared" si="6"/>
        <v>0</v>
      </c>
      <c r="L76" s="467">
        <f t="shared" si="2"/>
        <v>0</v>
      </c>
      <c r="M76" s="467">
        <f t="shared" si="3"/>
        <v>1615.12</v>
      </c>
      <c r="N76" s="481">
        <f t="shared" si="4"/>
        <v>0</v>
      </c>
    </row>
    <row r="77" spans="1:14" ht="30" x14ac:dyDescent="0.25">
      <c r="A77" s="343" t="s">
        <v>302</v>
      </c>
      <c r="B77" s="343" t="s">
        <v>53</v>
      </c>
      <c r="C77" s="344" t="s">
        <v>303</v>
      </c>
      <c r="D77" s="345" t="s">
        <v>304</v>
      </c>
      <c r="E77" s="346" t="s">
        <v>61</v>
      </c>
      <c r="F77" s="347">
        <v>142.11000000000001</v>
      </c>
      <c r="G77" s="348">
        <v>745.05</v>
      </c>
      <c r="H77" s="347">
        <v>105879.1</v>
      </c>
      <c r="I77" s="431"/>
      <c r="J77" s="431">
        <f t="shared" si="5"/>
        <v>745.05</v>
      </c>
      <c r="K77" s="456">
        <f t="shared" si="6"/>
        <v>0</v>
      </c>
      <c r="L77" s="467">
        <f t="shared" si="2"/>
        <v>0</v>
      </c>
      <c r="M77" s="467">
        <f t="shared" si="3"/>
        <v>745.05</v>
      </c>
      <c r="N77" s="481">
        <f t="shared" si="4"/>
        <v>0</v>
      </c>
    </row>
    <row r="78" spans="1:14" x14ac:dyDescent="0.25">
      <c r="A78" s="349" t="s">
        <v>305</v>
      </c>
      <c r="B78" s="349" t="s">
        <v>69</v>
      </c>
      <c r="C78" s="350" t="s">
        <v>306</v>
      </c>
      <c r="D78" s="351" t="s">
        <v>307</v>
      </c>
      <c r="E78" s="352" t="s">
        <v>43</v>
      </c>
      <c r="F78" s="353">
        <v>28.42</v>
      </c>
      <c r="G78" s="354">
        <v>3763.5</v>
      </c>
      <c r="H78" s="353">
        <v>106958.7</v>
      </c>
      <c r="I78" s="431"/>
      <c r="J78" s="431">
        <f t="shared" si="5"/>
        <v>3763.5</v>
      </c>
      <c r="K78" s="456">
        <f t="shared" si="6"/>
        <v>0</v>
      </c>
      <c r="L78" s="467">
        <f t="shared" si="2"/>
        <v>0</v>
      </c>
      <c r="M78" s="467">
        <f t="shared" si="3"/>
        <v>3763.5</v>
      </c>
      <c r="N78" s="481">
        <f t="shared" si="4"/>
        <v>0</v>
      </c>
    </row>
    <row r="79" spans="1:14" x14ac:dyDescent="0.25">
      <c r="A79" s="338"/>
      <c r="B79" s="339" t="s">
        <v>48</v>
      </c>
      <c r="C79" s="341" t="s">
        <v>63</v>
      </c>
      <c r="D79" s="341" t="s">
        <v>64</v>
      </c>
      <c r="E79" s="338"/>
      <c r="F79" s="338"/>
      <c r="G79" s="340"/>
      <c r="H79" s="342"/>
      <c r="I79" s="431"/>
      <c r="J79" s="431">
        <f t="shared" si="5"/>
        <v>0</v>
      </c>
      <c r="K79" s="456">
        <f t="shared" si="6"/>
        <v>0</v>
      </c>
      <c r="L79" s="467">
        <f t="shared" ref="L79:L141" si="7">I79</f>
        <v>0</v>
      </c>
      <c r="M79" s="467">
        <f t="shared" ref="M79:M141" si="8">J79</f>
        <v>0</v>
      </c>
      <c r="N79" s="481">
        <f t="shared" ref="N79:N141" si="9">L79*M79</f>
        <v>0</v>
      </c>
    </row>
    <row r="80" spans="1:14" ht="45" x14ac:dyDescent="0.25">
      <c r="A80" s="343" t="s">
        <v>308</v>
      </c>
      <c r="B80" s="343" t="s">
        <v>53</v>
      </c>
      <c r="C80" s="344" t="s">
        <v>309</v>
      </c>
      <c r="D80" s="345" t="s">
        <v>310</v>
      </c>
      <c r="E80" s="346" t="s">
        <v>114</v>
      </c>
      <c r="F80" s="347">
        <v>20</v>
      </c>
      <c r="G80" s="348">
        <v>415.61</v>
      </c>
      <c r="H80" s="347">
        <v>8312.2000000000007</v>
      </c>
      <c r="I80" s="431"/>
      <c r="J80" s="431">
        <f t="shared" si="5"/>
        <v>415.61</v>
      </c>
      <c r="K80" s="456">
        <f t="shared" si="6"/>
        <v>0</v>
      </c>
      <c r="L80" s="467">
        <f t="shared" si="7"/>
        <v>0</v>
      </c>
      <c r="M80" s="467">
        <f t="shared" si="8"/>
        <v>415.61</v>
      </c>
      <c r="N80" s="481">
        <f t="shared" si="9"/>
        <v>0</v>
      </c>
    </row>
    <row r="81" spans="1:14" ht="22.5" x14ac:dyDescent="0.25">
      <c r="A81" s="349" t="s">
        <v>311</v>
      </c>
      <c r="B81" s="349" t="s">
        <v>69</v>
      </c>
      <c r="C81" s="350" t="s">
        <v>312</v>
      </c>
      <c r="D81" s="351" t="s">
        <v>313</v>
      </c>
      <c r="E81" s="352" t="s">
        <v>114</v>
      </c>
      <c r="F81" s="353">
        <v>20</v>
      </c>
      <c r="G81" s="354">
        <v>731.26</v>
      </c>
      <c r="H81" s="353">
        <v>14625.2</v>
      </c>
      <c r="I81" s="431"/>
      <c r="J81" s="431">
        <f t="shared" si="5"/>
        <v>731.26</v>
      </c>
      <c r="K81" s="456">
        <f t="shared" si="6"/>
        <v>0</v>
      </c>
      <c r="L81" s="467">
        <f t="shared" si="7"/>
        <v>0</v>
      </c>
      <c r="M81" s="467">
        <f t="shared" si="8"/>
        <v>731.26</v>
      </c>
      <c r="N81" s="481">
        <f t="shared" si="9"/>
        <v>0</v>
      </c>
    </row>
    <row r="82" spans="1:14" ht="45" x14ac:dyDescent="0.25">
      <c r="A82" s="343" t="s">
        <v>314</v>
      </c>
      <c r="B82" s="343" t="s">
        <v>53</v>
      </c>
      <c r="C82" s="344" t="s">
        <v>315</v>
      </c>
      <c r="D82" s="345" t="s">
        <v>316</v>
      </c>
      <c r="E82" s="346" t="s">
        <v>114</v>
      </c>
      <c r="F82" s="347">
        <v>1241.26</v>
      </c>
      <c r="G82" s="348">
        <v>552.39</v>
      </c>
      <c r="H82" s="347">
        <v>685659.6</v>
      </c>
      <c r="I82" s="431"/>
      <c r="J82" s="431">
        <f t="shared" si="5"/>
        <v>552.39</v>
      </c>
      <c r="K82" s="456">
        <f t="shared" si="6"/>
        <v>0</v>
      </c>
      <c r="L82" s="467">
        <f t="shared" si="7"/>
        <v>0</v>
      </c>
      <c r="M82" s="467">
        <f t="shared" si="8"/>
        <v>552.39</v>
      </c>
      <c r="N82" s="481">
        <f t="shared" si="9"/>
        <v>0</v>
      </c>
    </row>
    <row r="83" spans="1:14" ht="22.5" x14ac:dyDescent="0.25">
      <c r="A83" s="349" t="s">
        <v>317</v>
      </c>
      <c r="B83" s="349" t="s">
        <v>69</v>
      </c>
      <c r="C83" s="350" t="s">
        <v>318</v>
      </c>
      <c r="D83" s="351" t="s">
        <v>319</v>
      </c>
      <c r="E83" s="352" t="s">
        <v>114</v>
      </c>
      <c r="F83" s="353">
        <v>1241.26</v>
      </c>
      <c r="G83" s="354">
        <v>1060.07</v>
      </c>
      <c r="H83" s="353">
        <v>1315822.5</v>
      </c>
      <c r="I83" s="431"/>
      <c r="J83" s="431">
        <f t="shared" si="5"/>
        <v>1060.07</v>
      </c>
      <c r="K83" s="456">
        <f t="shared" si="6"/>
        <v>0</v>
      </c>
      <c r="L83" s="467">
        <f t="shared" si="7"/>
        <v>0</v>
      </c>
      <c r="M83" s="467">
        <f t="shared" si="8"/>
        <v>1060.07</v>
      </c>
      <c r="N83" s="481">
        <f t="shared" si="9"/>
        <v>0</v>
      </c>
    </row>
    <row r="84" spans="1:14" x14ac:dyDescent="0.25">
      <c r="A84" s="349" t="s">
        <v>320</v>
      </c>
      <c r="B84" s="349" t="s">
        <v>69</v>
      </c>
      <c r="C84" s="350" t="s">
        <v>321</v>
      </c>
      <c r="D84" s="351" t="s">
        <v>322</v>
      </c>
      <c r="E84" s="352" t="s">
        <v>67</v>
      </c>
      <c r="F84" s="353">
        <v>86</v>
      </c>
      <c r="G84" s="354">
        <v>739.15</v>
      </c>
      <c r="H84" s="353">
        <v>63566.9</v>
      </c>
      <c r="I84" s="431"/>
      <c r="J84" s="431">
        <f t="shared" si="5"/>
        <v>739.15</v>
      </c>
      <c r="K84" s="456">
        <f t="shared" si="6"/>
        <v>0</v>
      </c>
      <c r="L84" s="467">
        <f t="shared" si="7"/>
        <v>0</v>
      </c>
      <c r="M84" s="467">
        <f t="shared" si="8"/>
        <v>739.15</v>
      </c>
      <c r="N84" s="481">
        <f t="shared" si="9"/>
        <v>0</v>
      </c>
    </row>
    <row r="85" spans="1:14" ht="45" x14ac:dyDescent="0.25">
      <c r="A85" s="343" t="s">
        <v>323</v>
      </c>
      <c r="B85" s="343" t="s">
        <v>53</v>
      </c>
      <c r="C85" s="344" t="s">
        <v>324</v>
      </c>
      <c r="D85" s="345" t="s">
        <v>325</v>
      </c>
      <c r="E85" s="346" t="s">
        <v>114</v>
      </c>
      <c r="F85" s="347">
        <v>55.72</v>
      </c>
      <c r="G85" s="348">
        <v>857.52</v>
      </c>
      <c r="H85" s="347">
        <v>47781</v>
      </c>
      <c r="I85" s="431"/>
      <c r="J85" s="431">
        <f t="shared" si="5"/>
        <v>857.52</v>
      </c>
      <c r="K85" s="456">
        <f t="shared" si="6"/>
        <v>0</v>
      </c>
      <c r="L85" s="467">
        <f t="shared" si="7"/>
        <v>0</v>
      </c>
      <c r="M85" s="467">
        <f t="shared" si="8"/>
        <v>857.52</v>
      </c>
      <c r="N85" s="481">
        <f t="shared" si="9"/>
        <v>0</v>
      </c>
    </row>
    <row r="86" spans="1:14" ht="22.5" x14ac:dyDescent="0.25">
      <c r="A86" s="349" t="s">
        <v>326</v>
      </c>
      <c r="B86" s="349" t="s">
        <v>69</v>
      </c>
      <c r="C86" s="350" t="s">
        <v>327</v>
      </c>
      <c r="D86" s="351" t="s">
        <v>328</v>
      </c>
      <c r="E86" s="352" t="s">
        <v>114</v>
      </c>
      <c r="F86" s="353">
        <v>55.72</v>
      </c>
      <c r="G86" s="354">
        <v>2735.66</v>
      </c>
      <c r="H86" s="353">
        <v>152431</v>
      </c>
      <c r="I86" s="431"/>
      <c r="J86" s="431">
        <f t="shared" si="5"/>
        <v>2735.66</v>
      </c>
      <c r="K86" s="456">
        <f t="shared" si="6"/>
        <v>0</v>
      </c>
      <c r="L86" s="467">
        <f t="shared" si="7"/>
        <v>0</v>
      </c>
      <c r="M86" s="467">
        <f t="shared" si="8"/>
        <v>2735.66</v>
      </c>
      <c r="N86" s="481">
        <f t="shared" si="9"/>
        <v>0</v>
      </c>
    </row>
    <row r="87" spans="1:14" x14ac:dyDescent="0.25">
      <c r="A87" s="349" t="s">
        <v>329</v>
      </c>
      <c r="B87" s="349" t="s">
        <v>69</v>
      </c>
      <c r="C87" s="350" t="s">
        <v>330</v>
      </c>
      <c r="D87" s="351" t="s">
        <v>331</v>
      </c>
      <c r="E87" s="352" t="s">
        <v>67</v>
      </c>
      <c r="F87" s="353">
        <v>3</v>
      </c>
      <c r="G87" s="354">
        <v>1341.52</v>
      </c>
      <c r="H87" s="353">
        <v>4024.6</v>
      </c>
      <c r="I87" s="431"/>
      <c r="J87" s="431">
        <f t="shared" si="5"/>
        <v>1341.52</v>
      </c>
      <c r="K87" s="456">
        <f t="shared" si="6"/>
        <v>0</v>
      </c>
      <c r="L87" s="467">
        <f t="shared" si="7"/>
        <v>0</v>
      </c>
      <c r="M87" s="467">
        <f t="shared" si="8"/>
        <v>1341.52</v>
      </c>
      <c r="N87" s="481">
        <f t="shared" si="9"/>
        <v>0</v>
      </c>
    </row>
    <row r="88" spans="1:14" ht="30" x14ac:dyDescent="0.25">
      <c r="A88" s="343" t="s">
        <v>332</v>
      </c>
      <c r="B88" s="343" t="s">
        <v>53</v>
      </c>
      <c r="C88" s="344" t="s">
        <v>333</v>
      </c>
      <c r="D88" s="345" t="s">
        <v>334</v>
      </c>
      <c r="E88" s="346" t="s">
        <v>67</v>
      </c>
      <c r="F88" s="347">
        <v>10</v>
      </c>
      <c r="G88" s="348">
        <v>195.97</v>
      </c>
      <c r="H88" s="347">
        <v>1959.7</v>
      </c>
      <c r="I88" s="431"/>
      <c r="J88" s="431">
        <f t="shared" ref="J88:J123" si="10">G88</f>
        <v>195.97</v>
      </c>
      <c r="K88" s="456">
        <f t="shared" ref="K88:K123" si="11">I88*J88</f>
        <v>0</v>
      </c>
      <c r="L88" s="467">
        <f t="shared" si="7"/>
        <v>0</v>
      </c>
      <c r="M88" s="467">
        <f t="shared" si="8"/>
        <v>195.97</v>
      </c>
      <c r="N88" s="481">
        <f t="shared" si="9"/>
        <v>0</v>
      </c>
    </row>
    <row r="89" spans="1:14" ht="22.5" x14ac:dyDescent="0.25">
      <c r="A89" s="349" t="s">
        <v>335</v>
      </c>
      <c r="B89" s="349" t="s">
        <v>69</v>
      </c>
      <c r="C89" s="350" t="s">
        <v>336</v>
      </c>
      <c r="D89" s="351" t="s">
        <v>337</v>
      </c>
      <c r="E89" s="352" t="s">
        <v>67</v>
      </c>
      <c r="F89" s="353">
        <v>10</v>
      </c>
      <c r="G89" s="354">
        <v>660.24</v>
      </c>
      <c r="H89" s="353">
        <v>6602.4</v>
      </c>
      <c r="I89" s="431"/>
      <c r="J89" s="431">
        <f t="shared" si="10"/>
        <v>660.24</v>
      </c>
      <c r="K89" s="456">
        <f t="shared" si="11"/>
        <v>0</v>
      </c>
      <c r="L89" s="467">
        <f t="shared" si="7"/>
        <v>0</v>
      </c>
      <c r="M89" s="467">
        <f t="shared" si="8"/>
        <v>660.24</v>
      </c>
      <c r="N89" s="481">
        <f t="shared" si="9"/>
        <v>0</v>
      </c>
    </row>
    <row r="90" spans="1:14" ht="30" x14ac:dyDescent="0.25">
      <c r="A90" s="343" t="s">
        <v>338</v>
      </c>
      <c r="B90" s="343" t="s">
        <v>53</v>
      </c>
      <c r="C90" s="344" t="s">
        <v>339</v>
      </c>
      <c r="D90" s="345" t="s">
        <v>340</v>
      </c>
      <c r="E90" s="346" t="s">
        <v>67</v>
      </c>
      <c r="F90" s="347">
        <v>28</v>
      </c>
      <c r="G90" s="348">
        <v>260.41000000000003</v>
      </c>
      <c r="H90" s="347">
        <v>7291.5</v>
      </c>
      <c r="I90" s="431"/>
      <c r="J90" s="431">
        <f t="shared" si="10"/>
        <v>260.41000000000003</v>
      </c>
      <c r="K90" s="456">
        <f t="shared" si="11"/>
        <v>0</v>
      </c>
      <c r="L90" s="467">
        <f t="shared" si="7"/>
        <v>0</v>
      </c>
      <c r="M90" s="467">
        <f t="shared" si="8"/>
        <v>260.41000000000003</v>
      </c>
      <c r="N90" s="481">
        <f t="shared" si="9"/>
        <v>0</v>
      </c>
    </row>
    <row r="91" spans="1:14" ht="22.5" x14ac:dyDescent="0.25">
      <c r="A91" s="349" t="s">
        <v>341</v>
      </c>
      <c r="B91" s="349" t="s">
        <v>69</v>
      </c>
      <c r="C91" s="350" t="s">
        <v>342</v>
      </c>
      <c r="D91" s="351" t="s">
        <v>343</v>
      </c>
      <c r="E91" s="352" t="s">
        <v>67</v>
      </c>
      <c r="F91" s="353">
        <v>10.15</v>
      </c>
      <c r="G91" s="354">
        <v>1839.99</v>
      </c>
      <c r="H91" s="353">
        <v>18675.900000000001</v>
      </c>
      <c r="I91" s="431"/>
      <c r="J91" s="431">
        <f t="shared" si="10"/>
        <v>1839.99</v>
      </c>
      <c r="K91" s="456">
        <f t="shared" si="11"/>
        <v>0</v>
      </c>
      <c r="L91" s="467">
        <f t="shared" si="7"/>
        <v>0</v>
      </c>
      <c r="M91" s="467">
        <f t="shared" si="8"/>
        <v>1839.99</v>
      </c>
      <c r="N91" s="481">
        <f t="shared" si="9"/>
        <v>0</v>
      </c>
    </row>
    <row r="92" spans="1:14" ht="22.5" x14ac:dyDescent="0.25">
      <c r="A92" s="349" t="s">
        <v>344</v>
      </c>
      <c r="B92" s="349" t="s">
        <v>69</v>
      </c>
      <c r="C92" s="350" t="s">
        <v>345</v>
      </c>
      <c r="D92" s="351" t="s">
        <v>346</v>
      </c>
      <c r="E92" s="352" t="s">
        <v>67</v>
      </c>
      <c r="F92" s="353">
        <v>18.27</v>
      </c>
      <c r="G92" s="354">
        <v>1801.85</v>
      </c>
      <c r="H92" s="353">
        <v>32919.800000000003</v>
      </c>
      <c r="I92" s="431"/>
      <c r="J92" s="431">
        <f t="shared" si="10"/>
        <v>1801.85</v>
      </c>
      <c r="K92" s="456">
        <f t="shared" si="11"/>
        <v>0</v>
      </c>
      <c r="L92" s="467">
        <f t="shared" si="7"/>
        <v>0</v>
      </c>
      <c r="M92" s="467">
        <f t="shared" si="8"/>
        <v>1801.85</v>
      </c>
      <c r="N92" s="481">
        <f t="shared" si="9"/>
        <v>0</v>
      </c>
    </row>
    <row r="93" spans="1:14" ht="30" x14ac:dyDescent="0.25">
      <c r="A93" s="343" t="s">
        <v>347</v>
      </c>
      <c r="B93" s="343" t="s">
        <v>53</v>
      </c>
      <c r="C93" s="344" t="s">
        <v>348</v>
      </c>
      <c r="D93" s="345" t="s">
        <v>349</v>
      </c>
      <c r="E93" s="346" t="s">
        <v>67</v>
      </c>
      <c r="F93" s="347">
        <v>110</v>
      </c>
      <c r="G93" s="348">
        <v>219.64</v>
      </c>
      <c r="H93" s="347">
        <v>24160.400000000001</v>
      </c>
      <c r="I93" s="431"/>
      <c r="J93" s="431">
        <f t="shared" si="10"/>
        <v>219.64</v>
      </c>
      <c r="K93" s="456">
        <f t="shared" si="11"/>
        <v>0</v>
      </c>
      <c r="L93" s="467">
        <f t="shared" si="7"/>
        <v>0</v>
      </c>
      <c r="M93" s="467">
        <f t="shared" si="8"/>
        <v>219.64</v>
      </c>
      <c r="N93" s="481">
        <f t="shared" si="9"/>
        <v>0</v>
      </c>
    </row>
    <row r="94" spans="1:14" ht="22.5" x14ac:dyDescent="0.25">
      <c r="A94" s="349" t="s">
        <v>350</v>
      </c>
      <c r="B94" s="349" t="s">
        <v>69</v>
      </c>
      <c r="C94" s="350" t="s">
        <v>351</v>
      </c>
      <c r="D94" s="351" t="s">
        <v>352</v>
      </c>
      <c r="E94" s="352" t="s">
        <v>67</v>
      </c>
      <c r="F94" s="353">
        <v>55.83</v>
      </c>
      <c r="G94" s="354">
        <v>1129.77</v>
      </c>
      <c r="H94" s="353">
        <v>63075.1</v>
      </c>
      <c r="I94" s="431"/>
      <c r="J94" s="431">
        <f t="shared" si="10"/>
        <v>1129.77</v>
      </c>
      <c r="K94" s="456">
        <f t="shared" si="11"/>
        <v>0</v>
      </c>
      <c r="L94" s="467">
        <f t="shared" si="7"/>
        <v>0</v>
      </c>
      <c r="M94" s="467">
        <f t="shared" si="8"/>
        <v>1129.77</v>
      </c>
      <c r="N94" s="481">
        <f t="shared" si="9"/>
        <v>0</v>
      </c>
    </row>
    <row r="95" spans="1:14" ht="22.5" x14ac:dyDescent="0.25">
      <c r="A95" s="349" t="s">
        <v>353</v>
      </c>
      <c r="B95" s="349" t="s">
        <v>69</v>
      </c>
      <c r="C95" s="350" t="s">
        <v>354</v>
      </c>
      <c r="D95" s="351" t="s">
        <v>355</v>
      </c>
      <c r="E95" s="352" t="s">
        <v>67</v>
      </c>
      <c r="F95" s="353">
        <v>55.83</v>
      </c>
      <c r="G95" s="354">
        <v>1129.77</v>
      </c>
      <c r="H95" s="353">
        <v>63075.1</v>
      </c>
      <c r="I95" s="431"/>
      <c r="J95" s="431">
        <f t="shared" si="10"/>
        <v>1129.77</v>
      </c>
      <c r="K95" s="456">
        <f t="shared" si="11"/>
        <v>0</v>
      </c>
      <c r="L95" s="467">
        <f t="shared" si="7"/>
        <v>0</v>
      </c>
      <c r="M95" s="467">
        <f t="shared" si="8"/>
        <v>1129.77</v>
      </c>
      <c r="N95" s="481">
        <f t="shared" si="9"/>
        <v>0</v>
      </c>
    </row>
    <row r="96" spans="1:14" ht="30" x14ac:dyDescent="0.25">
      <c r="A96" s="343" t="s">
        <v>83</v>
      </c>
      <c r="B96" s="343" t="s">
        <v>53</v>
      </c>
      <c r="C96" s="344" t="s">
        <v>356</v>
      </c>
      <c r="D96" s="345" t="s">
        <v>357</v>
      </c>
      <c r="E96" s="346" t="s">
        <v>67</v>
      </c>
      <c r="F96" s="347">
        <v>5</v>
      </c>
      <c r="G96" s="348">
        <v>531.35</v>
      </c>
      <c r="H96" s="347">
        <v>2656.8</v>
      </c>
      <c r="I96" s="431"/>
      <c r="J96" s="431">
        <f t="shared" si="10"/>
        <v>531.35</v>
      </c>
      <c r="K96" s="456">
        <f t="shared" si="11"/>
        <v>0</v>
      </c>
      <c r="L96" s="467">
        <f t="shared" si="7"/>
        <v>0</v>
      </c>
      <c r="M96" s="467">
        <f t="shared" si="8"/>
        <v>531.35</v>
      </c>
      <c r="N96" s="481">
        <f t="shared" si="9"/>
        <v>0</v>
      </c>
    </row>
    <row r="97" spans="1:14" ht="22.5" x14ac:dyDescent="0.25">
      <c r="A97" s="349" t="s">
        <v>358</v>
      </c>
      <c r="B97" s="349" t="s">
        <v>69</v>
      </c>
      <c r="C97" s="350" t="s">
        <v>359</v>
      </c>
      <c r="D97" s="351" t="s">
        <v>360</v>
      </c>
      <c r="E97" s="352" t="s">
        <v>67</v>
      </c>
      <c r="F97" s="353">
        <v>2.0299999999999998</v>
      </c>
      <c r="G97" s="354">
        <v>2423.9499999999998</v>
      </c>
      <c r="H97" s="353">
        <v>4920.6000000000004</v>
      </c>
      <c r="I97" s="431"/>
      <c r="J97" s="431">
        <f t="shared" si="10"/>
        <v>2423.9499999999998</v>
      </c>
      <c r="K97" s="456">
        <f t="shared" si="11"/>
        <v>0</v>
      </c>
      <c r="L97" s="467">
        <f t="shared" si="7"/>
        <v>0</v>
      </c>
      <c r="M97" s="467">
        <f t="shared" si="8"/>
        <v>2423.9499999999998</v>
      </c>
      <c r="N97" s="481">
        <f t="shared" si="9"/>
        <v>0</v>
      </c>
    </row>
    <row r="98" spans="1:14" ht="22.5" x14ac:dyDescent="0.25">
      <c r="A98" s="349" t="s">
        <v>361</v>
      </c>
      <c r="B98" s="349" t="s">
        <v>69</v>
      </c>
      <c r="C98" s="350" t="s">
        <v>362</v>
      </c>
      <c r="D98" s="351" t="s">
        <v>363</v>
      </c>
      <c r="E98" s="352" t="s">
        <v>67</v>
      </c>
      <c r="F98" s="353">
        <v>3.05</v>
      </c>
      <c r="G98" s="354">
        <v>2305.58</v>
      </c>
      <c r="H98" s="353">
        <v>7032</v>
      </c>
      <c r="I98" s="431"/>
      <c r="J98" s="431">
        <f t="shared" si="10"/>
        <v>2305.58</v>
      </c>
      <c r="K98" s="456">
        <f t="shared" si="11"/>
        <v>0</v>
      </c>
      <c r="L98" s="467">
        <f t="shared" si="7"/>
        <v>0</v>
      </c>
      <c r="M98" s="467">
        <f t="shared" si="8"/>
        <v>2305.58</v>
      </c>
      <c r="N98" s="481">
        <f t="shared" si="9"/>
        <v>0</v>
      </c>
    </row>
    <row r="99" spans="1:14" ht="90" x14ac:dyDescent="0.25">
      <c r="A99" s="343" t="s">
        <v>364</v>
      </c>
      <c r="B99" s="343" t="s">
        <v>53</v>
      </c>
      <c r="C99" s="344" t="s">
        <v>365</v>
      </c>
      <c r="D99" s="345" t="s">
        <v>366</v>
      </c>
      <c r="E99" s="346" t="s">
        <v>114</v>
      </c>
      <c r="F99" s="347">
        <v>1296.98</v>
      </c>
      <c r="G99" s="348">
        <v>68</v>
      </c>
      <c r="H99" s="347">
        <v>88194.6</v>
      </c>
      <c r="I99" s="431"/>
      <c r="J99" s="431">
        <f t="shared" si="10"/>
        <v>68</v>
      </c>
      <c r="K99" s="456">
        <f t="shared" si="11"/>
        <v>0</v>
      </c>
      <c r="L99" s="467">
        <f t="shared" si="7"/>
        <v>0</v>
      </c>
      <c r="M99" s="467">
        <f t="shared" si="8"/>
        <v>68</v>
      </c>
      <c r="N99" s="481">
        <f t="shared" si="9"/>
        <v>0</v>
      </c>
    </row>
    <row r="100" spans="1:14" ht="30" x14ac:dyDescent="0.25">
      <c r="A100" s="343" t="s">
        <v>367</v>
      </c>
      <c r="B100" s="343" t="s">
        <v>53</v>
      </c>
      <c r="C100" s="344" t="s">
        <v>368</v>
      </c>
      <c r="D100" s="345" t="s">
        <v>369</v>
      </c>
      <c r="E100" s="346" t="s">
        <v>67</v>
      </c>
      <c r="F100" s="347">
        <v>117</v>
      </c>
      <c r="G100" s="348">
        <v>808.86</v>
      </c>
      <c r="H100" s="347">
        <v>94636.6</v>
      </c>
      <c r="I100" s="431"/>
      <c r="J100" s="431">
        <f t="shared" si="10"/>
        <v>808.86</v>
      </c>
      <c r="K100" s="456">
        <f t="shared" si="11"/>
        <v>0</v>
      </c>
      <c r="L100" s="467">
        <f t="shared" si="7"/>
        <v>0</v>
      </c>
      <c r="M100" s="467">
        <f t="shared" si="8"/>
        <v>808.86</v>
      </c>
      <c r="N100" s="481">
        <f t="shared" si="9"/>
        <v>0</v>
      </c>
    </row>
    <row r="101" spans="1:14" x14ac:dyDescent="0.25">
      <c r="A101" s="349" t="s">
        <v>68</v>
      </c>
      <c r="B101" s="349" t="s">
        <v>69</v>
      </c>
      <c r="C101" s="350" t="s">
        <v>70</v>
      </c>
      <c r="D101" s="351" t="s">
        <v>370</v>
      </c>
      <c r="E101" s="352" t="s">
        <v>67</v>
      </c>
      <c r="F101" s="353">
        <v>34</v>
      </c>
      <c r="G101" s="354">
        <v>3481.39</v>
      </c>
      <c r="H101" s="353">
        <v>118367.3</v>
      </c>
      <c r="I101" s="431"/>
      <c r="J101" s="431">
        <f t="shared" si="10"/>
        <v>3481.39</v>
      </c>
      <c r="K101" s="456">
        <f t="shared" si="11"/>
        <v>0</v>
      </c>
      <c r="L101" s="467">
        <f t="shared" si="7"/>
        <v>0</v>
      </c>
      <c r="M101" s="467">
        <f t="shared" si="8"/>
        <v>3481.39</v>
      </c>
      <c r="N101" s="481">
        <f t="shared" si="9"/>
        <v>0</v>
      </c>
    </row>
    <row r="102" spans="1:14" x14ac:dyDescent="0.25">
      <c r="A102" s="349" t="s">
        <v>371</v>
      </c>
      <c r="B102" s="349" t="s">
        <v>69</v>
      </c>
      <c r="C102" s="350" t="s">
        <v>372</v>
      </c>
      <c r="D102" s="351" t="s">
        <v>373</v>
      </c>
      <c r="E102" s="352" t="s">
        <v>67</v>
      </c>
      <c r="F102" s="353">
        <v>43</v>
      </c>
      <c r="G102" s="354">
        <v>1202.1099999999999</v>
      </c>
      <c r="H102" s="353">
        <v>51690.7</v>
      </c>
      <c r="I102" s="431"/>
      <c r="J102" s="431">
        <f t="shared" si="10"/>
        <v>1202.1099999999999</v>
      </c>
      <c r="K102" s="456">
        <f t="shared" si="11"/>
        <v>0</v>
      </c>
      <c r="L102" s="467">
        <f t="shared" si="7"/>
        <v>0</v>
      </c>
      <c r="M102" s="467">
        <f t="shared" si="8"/>
        <v>1202.1099999999999</v>
      </c>
      <c r="N102" s="481">
        <f t="shared" si="9"/>
        <v>0</v>
      </c>
    </row>
    <row r="103" spans="1:14" x14ac:dyDescent="0.25">
      <c r="A103" s="349" t="s">
        <v>374</v>
      </c>
      <c r="B103" s="349" t="s">
        <v>69</v>
      </c>
      <c r="C103" s="350" t="s">
        <v>375</v>
      </c>
      <c r="D103" s="351" t="s">
        <v>376</v>
      </c>
      <c r="E103" s="352" t="s">
        <v>67</v>
      </c>
      <c r="F103" s="353">
        <v>40</v>
      </c>
      <c r="G103" s="354">
        <v>775.98</v>
      </c>
      <c r="H103" s="353">
        <v>31039.200000000001</v>
      </c>
      <c r="I103" s="431"/>
      <c r="J103" s="431">
        <f t="shared" si="10"/>
        <v>775.98</v>
      </c>
      <c r="K103" s="456">
        <f t="shared" si="11"/>
        <v>0</v>
      </c>
      <c r="L103" s="467">
        <f t="shared" si="7"/>
        <v>0</v>
      </c>
      <c r="M103" s="467">
        <f t="shared" si="8"/>
        <v>775.98</v>
      </c>
      <c r="N103" s="481">
        <f t="shared" si="9"/>
        <v>0</v>
      </c>
    </row>
    <row r="104" spans="1:14" x14ac:dyDescent="0.25">
      <c r="A104" s="349" t="s">
        <v>377</v>
      </c>
      <c r="B104" s="349" t="s">
        <v>69</v>
      </c>
      <c r="C104" s="350" t="s">
        <v>378</v>
      </c>
      <c r="D104" s="351" t="s">
        <v>379</v>
      </c>
      <c r="E104" s="352" t="s">
        <v>67</v>
      </c>
      <c r="F104" s="353">
        <v>175</v>
      </c>
      <c r="G104" s="354">
        <v>211.75</v>
      </c>
      <c r="H104" s="353">
        <v>37056.300000000003</v>
      </c>
      <c r="I104" s="431"/>
      <c r="J104" s="431">
        <f t="shared" si="10"/>
        <v>211.75</v>
      </c>
      <c r="K104" s="456">
        <f t="shared" si="11"/>
        <v>0</v>
      </c>
      <c r="L104" s="467">
        <f t="shared" si="7"/>
        <v>0</v>
      </c>
      <c r="M104" s="467">
        <f t="shared" si="8"/>
        <v>211.75</v>
      </c>
      <c r="N104" s="481">
        <f t="shared" si="9"/>
        <v>0</v>
      </c>
    </row>
    <row r="105" spans="1:14" ht="30" x14ac:dyDescent="0.25">
      <c r="A105" s="343" t="s">
        <v>380</v>
      </c>
      <c r="B105" s="343" t="s">
        <v>53</v>
      </c>
      <c r="C105" s="344" t="s">
        <v>381</v>
      </c>
      <c r="D105" s="345" t="s">
        <v>382</v>
      </c>
      <c r="E105" s="346" t="s">
        <v>67</v>
      </c>
      <c r="F105" s="347">
        <v>58</v>
      </c>
      <c r="G105" s="348">
        <v>808.86</v>
      </c>
      <c r="H105" s="347">
        <v>46913.9</v>
      </c>
      <c r="I105" s="431"/>
      <c r="J105" s="431">
        <f t="shared" si="10"/>
        <v>808.86</v>
      </c>
      <c r="K105" s="456">
        <f t="shared" si="11"/>
        <v>0</v>
      </c>
      <c r="L105" s="467">
        <f t="shared" si="7"/>
        <v>0</v>
      </c>
      <c r="M105" s="467">
        <f t="shared" si="8"/>
        <v>808.86</v>
      </c>
      <c r="N105" s="481">
        <f t="shared" si="9"/>
        <v>0</v>
      </c>
    </row>
    <row r="106" spans="1:14" ht="22.5" x14ac:dyDescent="0.25">
      <c r="A106" s="349" t="s">
        <v>383</v>
      </c>
      <c r="B106" s="349" t="s">
        <v>69</v>
      </c>
      <c r="C106" s="350" t="s">
        <v>384</v>
      </c>
      <c r="D106" s="351" t="s">
        <v>385</v>
      </c>
      <c r="E106" s="352" t="s">
        <v>67</v>
      </c>
      <c r="F106" s="353">
        <v>58</v>
      </c>
      <c r="G106" s="354">
        <v>1530.92</v>
      </c>
      <c r="H106" s="353">
        <v>88793.4</v>
      </c>
      <c r="I106" s="431"/>
      <c r="J106" s="431">
        <f t="shared" si="10"/>
        <v>1530.92</v>
      </c>
      <c r="K106" s="456">
        <f t="shared" si="11"/>
        <v>0</v>
      </c>
      <c r="L106" s="467">
        <f t="shared" si="7"/>
        <v>0</v>
      </c>
      <c r="M106" s="467">
        <f t="shared" si="8"/>
        <v>1530.92</v>
      </c>
      <c r="N106" s="481">
        <f t="shared" si="9"/>
        <v>0</v>
      </c>
    </row>
    <row r="107" spans="1:14" ht="30" x14ac:dyDescent="0.25">
      <c r="A107" s="343" t="s">
        <v>386</v>
      </c>
      <c r="B107" s="343" t="s">
        <v>53</v>
      </c>
      <c r="C107" s="344" t="s">
        <v>387</v>
      </c>
      <c r="D107" s="345" t="s">
        <v>388</v>
      </c>
      <c r="E107" s="346" t="s">
        <v>67</v>
      </c>
      <c r="F107" s="347">
        <v>58</v>
      </c>
      <c r="G107" s="348">
        <v>3234.12</v>
      </c>
      <c r="H107" s="347">
        <v>187579</v>
      </c>
      <c r="I107" s="431"/>
      <c r="J107" s="431">
        <f t="shared" si="10"/>
        <v>3234.12</v>
      </c>
      <c r="K107" s="456">
        <f t="shared" si="11"/>
        <v>0</v>
      </c>
      <c r="L107" s="467">
        <f t="shared" si="7"/>
        <v>0</v>
      </c>
      <c r="M107" s="467">
        <f t="shared" si="8"/>
        <v>3234.12</v>
      </c>
      <c r="N107" s="481">
        <f t="shared" si="9"/>
        <v>0</v>
      </c>
    </row>
    <row r="108" spans="1:14" ht="22.5" x14ac:dyDescent="0.25">
      <c r="A108" s="349" t="s">
        <v>389</v>
      </c>
      <c r="B108" s="349" t="s">
        <v>69</v>
      </c>
      <c r="C108" s="350" t="s">
        <v>390</v>
      </c>
      <c r="D108" s="351" t="s">
        <v>391</v>
      </c>
      <c r="E108" s="352" t="s">
        <v>67</v>
      </c>
      <c r="F108" s="353">
        <v>58</v>
      </c>
      <c r="G108" s="354">
        <v>14588.41</v>
      </c>
      <c r="H108" s="353">
        <v>846127.8</v>
      </c>
      <c r="I108" s="431"/>
      <c r="J108" s="431">
        <f t="shared" si="10"/>
        <v>14588.41</v>
      </c>
      <c r="K108" s="456">
        <f t="shared" si="11"/>
        <v>0</v>
      </c>
      <c r="L108" s="467">
        <f t="shared" si="7"/>
        <v>0</v>
      </c>
      <c r="M108" s="467">
        <f t="shared" si="8"/>
        <v>14588.41</v>
      </c>
      <c r="N108" s="481">
        <f t="shared" si="9"/>
        <v>0</v>
      </c>
    </row>
    <row r="109" spans="1:14" ht="30" x14ac:dyDescent="0.25">
      <c r="A109" s="343" t="s">
        <v>392</v>
      </c>
      <c r="B109" s="343" t="s">
        <v>53</v>
      </c>
      <c r="C109" s="344" t="s">
        <v>393</v>
      </c>
      <c r="D109" s="345" t="s">
        <v>394</v>
      </c>
      <c r="E109" s="346" t="s">
        <v>67</v>
      </c>
      <c r="F109" s="347">
        <v>58</v>
      </c>
      <c r="G109" s="348">
        <v>485.32</v>
      </c>
      <c r="H109" s="347">
        <v>28148.6</v>
      </c>
      <c r="I109" s="431"/>
      <c r="J109" s="431">
        <f t="shared" si="10"/>
        <v>485.32</v>
      </c>
      <c r="K109" s="456">
        <f t="shared" si="11"/>
        <v>0</v>
      </c>
      <c r="L109" s="467">
        <f t="shared" si="7"/>
        <v>0</v>
      </c>
      <c r="M109" s="467">
        <f t="shared" si="8"/>
        <v>485.32</v>
      </c>
      <c r="N109" s="481">
        <f t="shared" si="9"/>
        <v>0</v>
      </c>
    </row>
    <row r="110" spans="1:14" ht="22.5" x14ac:dyDescent="0.25">
      <c r="A110" s="349" t="s">
        <v>395</v>
      </c>
      <c r="B110" s="349" t="s">
        <v>69</v>
      </c>
      <c r="C110" s="350" t="s">
        <v>396</v>
      </c>
      <c r="D110" s="351" t="s">
        <v>397</v>
      </c>
      <c r="E110" s="352" t="s">
        <v>67</v>
      </c>
      <c r="F110" s="353">
        <v>58</v>
      </c>
      <c r="G110" s="354">
        <v>6510.34</v>
      </c>
      <c r="H110" s="353">
        <v>377599.7</v>
      </c>
      <c r="I110" s="431"/>
      <c r="J110" s="431">
        <f t="shared" si="10"/>
        <v>6510.34</v>
      </c>
      <c r="K110" s="456">
        <f t="shared" si="11"/>
        <v>0</v>
      </c>
      <c r="L110" s="467">
        <f t="shared" si="7"/>
        <v>0</v>
      </c>
      <c r="M110" s="467">
        <f t="shared" si="8"/>
        <v>6510.34</v>
      </c>
      <c r="N110" s="481">
        <f t="shared" si="9"/>
        <v>0</v>
      </c>
    </row>
    <row r="111" spans="1:14" ht="30" x14ac:dyDescent="0.25">
      <c r="A111" s="343" t="s">
        <v>398</v>
      </c>
      <c r="B111" s="343" t="s">
        <v>53</v>
      </c>
      <c r="C111" s="344" t="s">
        <v>399</v>
      </c>
      <c r="D111" s="345" t="s">
        <v>400</v>
      </c>
      <c r="E111" s="346" t="s">
        <v>114</v>
      </c>
      <c r="F111" s="347">
        <v>1296.98</v>
      </c>
      <c r="G111" s="348">
        <v>9.2100000000000009</v>
      </c>
      <c r="H111" s="347">
        <v>11945.2</v>
      </c>
      <c r="I111" s="431"/>
      <c r="J111" s="431">
        <f t="shared" si="10"/>
        <v>9.2100000000000009</v>
      </c>
      <c r="K111" s="456">
        <f t="shared" si="11"/>
        <v>0</v>
      </c>
      <c r="L111" s="467">
        <f t="shared" si="7"/>
        <v>0</v>
      </c>
      <c r="M111" s="467">
        <f t="shared" si="8"/>
        <v>9.2100000000000009</v>
      </c>
      <c r="N111" s="481">
        <f t="shared" si="9"/>
        <v>0</v>
      </c>
    </row>
    <row r="112" spans="1:14" x14ac:dyDescent="0.25">
      <c r="A112" s="338"/>
      <c r="B112" s="339" t="s">
        <v>48</v>
      </c>
      <c r="C112" s="341" t="s">
        <v>110</v>
      </c>
      <c r="D112" s="341" t="s">
        <v>401</v>
      </c>
      <c r="E112" s="338"/>
      <c r="F112" s="338"/>
      <c r="G112" s="340"/>
      <c r="H112" s="342"/>
      <c r="I112" s="431"/>
      <c r="J112" s="431">
        <f t="shared" si="10"/>
        <v>0</v>
      </c>
      <c r="K112" s="456">
        <f t="shared" si="11"/>
        <v>0</v>
      </c>
      <c r="L112" s="467">
        <f t="shared" si="7"/>
        <v>0</v>
      </c>
      <c r="M112" s="467">
        <f t="shared" si="8"/>
        <v>0</v>
      </c>
      <c r="N112" s="481">
        <f t="shared" si="9"/>
        <v>0</v>
      </c>
    </row>
    <row r="113" spans="1:14" ht="45" x14ac:dyDescent="0.25">
      <c r="A113" s="343" t="s">
        <v>402</v>
      </c>
      <c r="B113" s="343" t="s">
        <v>53</v>
      </c>
      <c r="C113" s="344" t="s">
        <v>403</v>
      </c>
      <c r="D113" s="345" t="s">
        <v>404</v>
      </c>
      <c r="E113" s="346" t="s">
        <v>114</v>
      </c>
      <c r="F113" s="347">
        <v>1261</v>
      </c>
      <c r="G113" s="348">
        <v>87.65</v>
      </c>
      <c r="H113" s="347">
        <v>110526.7</v>
      </c>
      <c r="I113" s="431">
        <v>-1050</v>
      </c>
      <c r="J113" s="431">
        <f t="shared" si="10"/>
        <v>87.65</v>
      </c>
      <c r="K113" s="456">
        <f t="shared" si="11"/>
        <v>-92032.5</v>
      </c>
      <c r="L113" s="467">
        <f t="shared" si="7"/>
        <v>-1050</v>
      </c>
      <c r="M113" s="467">
        <f t="shared" si="8"/>
        <v>87.65</v>
      </c>
      <c r="N113" s="481">
        <f t="shared" si="9"/>
        <v>-92032.5</v>
      </c>
    </row>
    <row r="114" spans="1:14" x14ac:dyDescent="0.25">
      <c r="A114" s="343" t="s">
        <v>405</v>
      </c>
      <c r="B114" s="343" t="s">
        <v>53</v>
      </c>
      <c r="C114" s="344" t="s">
        <v>406</v>
      </c>
      <c r="D114" s="345" t="s">
        <v>407</v>
      </c>
      <c r="E114" s="346" t="s">
        <v>114</v>
      </c>
      <c r="F114" s="347">
        <v>1261</v>
      </c>
      <c r="G114" s="348">
        <v>72.34</v>
      </c>
      <c r="H114" s="347">
        <v>91220.7</v>
      </c>
      <c r="I114" s="431">
        <v>-1050</v>
      </c>
      <c r="J114" s="431">
        <f t="shared" si="10"/>
        <v>72.34</v>
      </c>
      <c r="K114" s="456">
        <f t="shared" si="11"/>
        <v>-75957</v>
      </c>
      <c r="L114" s="467">
        <f t="shared" si="7"/>
        <v>-1050</v>
      </c>
      <c r="M114" s="467">
        <f t="shared" si="8"/>
        <v>72.34</v>
      </c>
      <c r="N114" s="481">
        <f t="shared" si="9"/>
        <v>-75957</v>
      </c>
    </row>
    <row r="115" spans="1:14" ht="30" x14ac:dyDescent="0.25">
      <c r="A115" s="343" t="s">
        <v>408</v>
      </c>
      <c r="B115" s="343" t="s">
        <v>53</v>
      </c>
      <c r="C115" s="344" t="s">
        <v>409</v>
      </c>
      <c r="D115" s="345" t="s">
        <v>410</v>
      </c>
      <c r="E115" s="346" t="s">
        <v>67</v>
      </c>
      <c r="F115" s="347">
        <v>11</v>
      </c>
      <c r="G115" s="348">
        <v>1148.19</v>
      </c>
      <c r="H115" s="347">
        <v>12630.1</v>
      </c>
      <c r="I115" s="431"/>
      <c r="J115" s="431">
        <f t="shared" si="10"/>
        <v>1148.19</v>
      </c>
      <c r="K115" s="456">
        <f t="shared" si="11"/>
        <v>0</v>
      </c>
      <c r="L115" s="467">
        <f t="shared" si="7"/>
        <v>0</v>
      </c>
      <c r="M115" s="467">
        <f t="shared" si="8"/>
        <v>1148.19</v>
      </c>
      <c r="N115" s="481">
        <f t="shared" si="9"/>
        <v>0</v>
      </c>
    </row>
    <row r="116" spans="1:14" ht="45" x14ac:dyDescent="0.25">
      <c r="A116" s="343" t="s">
        <v>411</v>
      </c>
      <c r="B116" s="343" t="s">
        <v>53</v>
      </c>
      <c r="C116" s="344" t="s">
        <v>412</v>
      </c>
      <c r="D116" s="345" t="s">
        <v>413</v>
      </c>
      <c r="E116" s="346" t="s">
        <v>67</v>
      </c>
      <c r="F116" s="347">
        <v>11</v>
      </c>
      <c r="G116" s="348">
        <v>4465.17</v>
      </c>
      <c r="H116" s="347">
        <v>49116.9</v>
      </c>
      <c r="I116" s="431"/>
      <c r="J116" s="431">
        <f t="shared" si="10"/>
        <v>4465.17</v>
      </c>
      <c r="K116" s="456">
        <f t="shared" si="11"/>
        <v>0</v>
      </c>
      <c r="L116" s="467">
        <f t="shared" si="7"/>
        <v>0</v>
      </c>
      <c r="M116" s="467">
        <f t="shared" si="8"/>
        <v>4465.17</v>
      </c>
      <c r="N116" s="481">
        <f t="shared" si="9"/>
        <v>0</v>
      </c>
    </row>
    <row r="117" spans="1:14" x14ac:dyDescent="0.25">
      <c r="A117" s="338"/>
      <c r="B117" s="339" t="s">
        <v>48</v>
      </c>
      <c r="C117" s="341" t="s">
        <v>119</v>
      </c>
      <c r="D117" s="341" t="s">
        <v>120</v>
      </c>
      <c r="E117" s="338"/>
      <c r="F117" s="338"/>
      <c r="G117" s="340"/>
      <c r="H117" s="342"/>
      <c r="I117" s="431"/>
      <c r="J117" s="431">
        <f t="shared" si="10"/>
        <v>0</v>
      </c>
      <c r="K117" s="456">
        <f t="shared" si="11"/>
        <v>0</v>
      </c>
      <c r="L117" s="467">
        <f t="shared" si="7"/>
        <v>0</v>
      </c>
      <c r="M117" s="467">
        <f t="shared" si="8"/>
        <v>0</v>
      </c>
      <c r="N117" s="481">
        <f t="shared" si="9"/>
        <v>0</v>
      </c>
    </row>
    <row r="118" spans="1:14" ht="30" x14ac:dyDescent="0.25">
      <c r="A118" s="343" t="s">
        <v>414</v>
      </c>
      <c r="B118" s="343" t="s">
        <v>53</v>
      </c>
      <c r="C118" s="344" t="s">
        <v>122</v>
      </c>
      <c r="D118" s="345" t="s">
        <v>123</v>
      </c>
      <c r="E118" s="346" t="s">
        <v>43</v>
      </c>
      <c r="F118" s="347">
        <v>945.74</v>
      </c>
      <c r="G118" s="348">
        <v>151.66</v>
      </c>
      <c r="H118" s="347">
        <v>143430.9</v>
      </c>
      <c r="I118" s="431">
        <v>-141.12</v>
      </c>
      <c r="J118" s="431">
        <f t="shared" si="10"/>
        <v>151.66</v>
      </c>
      <c r="K118" s="456">
        <f t="shared" si="11"/>
        <v>-21402.2592</v>
      </c>
      <c r="L118" s="467">
        <f t="shared" si="7"/>
        <v>-141.12</v>
      </c>
      <c r="M118" s="467">
        <f t="shared" si="8"/>
        <v>151.66</v>
      </c>
      <c r="N118" s="481">
        <f t="shared" si="9"/>
        <v>-21402.2592</v>
      </c>
    </row>
    <row r="119" spans="1:14" ht="45" x14ac:dyDescent="0.25">
      <c r="A119" s="343" t="s">
        <v>415</v>
      </c>
      <c r="B119" s="343" t="s">
        <v>53</v>
      </c>
      <c r="C119" s="344" t="s">
        <v>125</v>
      </c>
      <c r="D119" s="345" t="s">
        <v>126</v>
      </c>
      <c r="E119" s="346" t="s">
        <v>43</v>
      </c>
      <c r="F119" s="347">
        <v>12.13</v>
      </c>
      <c r="G119" s="348">
        <v>154.66999999999999</v>
      </c>
      <c r="H119" s="347">
        <v>1876.1</v>
      </c>
      <c r="I119" s="431"/>
      <c r="J119" s="431">
        <f t="shared" si="10"/>
        <v>154.66999999999999</v>
      </c>
      <c r="K119" s="456">
        <f t="shared" si="11"/>
        <v>0</v>
      </c>
      <c r="L119" s="467">
        <f t="shared" si="7"/>
        <v>0</v>
      </c>
      <c r="M119" s="467">
        <f t="shared" si="8"/>
        <v>154.66999999999999</v>
      </c>
      <c r="N119" s="481">
        <f t="shared" si="9"/>
        <v>0</v>
      </c>
    </row>
    <row r="120" spans="1:14" ht="45" x14ac:dyDescent="0.25">
      <c r="A120" s="343" t="s">
        <v>416</v>
      </c>
      <c r="B120" s="343" t="s">
        <v>53</v>
      </c>
      <c r="C120" s="344" t="s">
        <v>417</v>
      </c>
      <c r="D120" s="345" t="s">
        <v>418</v>
      </c>
      <c r="E120" s="346" t="s">
        <v>43</v>
      </c>
      <c r="F120" s="347">
        <v>347.03</v>
      </c>
      <c r="G120" s="348">
        <v>257.77999999999997</v>
      </c>
      <c r="H120" s="347">
        <v>89457.4</v>
      </c>
      <c r="I120" s="431">
        <v>-141.12</v>
      </c>
      <c r="J120" s="431">
        <f t="shared" si="10"/>
        <v>257.77999999999997</v>
      </c>
      <c r="K120" s="456">
        <f t="shared" si="11"/>
        <v>-36377.9136</v>
      </c>
      <c r="L120" s="467">
        <f t="shared" si="7"/>
        <v>-141.12</v>
      </c>
      <c r="M120" s="467">
        <f t="shared" si="8"/>
        <v>257.77999999999997</v>
      </c>
      <c r="N120" s="481">
        <f t="shared" si="9"/>
        <v>-36377.9136</v>
      </c>
    </row>
    <row r="121" spans="1:14" ht="30" x14ac:dyDescent="0.25">
      <c r="A121" s="343" t="s">
        <v>419</v>
      </c>
      <c r="B121" s="343" t="s">
        <v>53</v>
      </c>
      <c r="C121" s="344" t="s">
        <v>420</v>
      </c>
      <c r="D121" s="345" t="s">
        <v>421</v>
      </c>
      <c r="E121" s="346" t="s">
        <v>43</v>
      </c>
      <c r="F121" s="347">
        <v>586.57000000000005</v>
      </c>
      <c r="G121" s="348">
        <v>154.66999999999999</v>
      </c>
      <c r="H121" s="347">
        <v>90724.800000000003</v>
      </c>
      <c r="I121" s="431"/>
      <c r="J121" s="431">
        <f t="shared" si="10"/>
        <v>154.66999999999999</v>
      </c>
      <c r="K121" s="456">
        <f t="shared" si="11"/>
        <v>0</v>
      </c>
      <c r="L121" s="467">
        <f t="shared" si="7"/>
        <v>0</v>
      </c>
      <c r="M121" s="467">
        <f t="shared" si="8"/>
        <v>154.66999999999999</v>
      </c>
      <c r="N121" s="481">
        <f t="shared" si="9"/>
        <v>0</v>
      </c>
    </row>
    <row r="122" spans="1:14" x14ac:dyDescent="0.25">
      <c r="A122" s="338"/>
      <c r="B122" s="339" t="s">
        <v>48</v>
      </c>
      <c r="C122" s="341" t="s">
        <v>422</v>
      </c>
      <c r="D122" s="341" t="s">
        <v>423</v>
      </c>
      <c r="E122" s="338"/>
      <c r="F122" s="338"/>
      <c r="G122" s="340"/>
      <c r="H122" s="342"/>
      <c r="I122" s="431"/>
      <c r="J122" s="431">
        <f t="shared" si="10"/>
        <v>0</v>
      </c>
      <c r="K122" s="456">
        <f t="shared" si="11"/>
        <v>0</v>
      </c>
      <c r="L122" s="467">
        <f t="shared" si="7"/>
        <v>0</v>
      </c>
      <c r="M122" s="467">
        <f t="shared" si="8"/>
        <v>0</v>
      </c>
      <c r="N122" s="481">
        <f t="shared" si="9"/>
        <v>0</v>
      </c>
    </row>
    <row r="123" spans="1:14" ht="30" x14ac:dyDescent="0.25">
      <c r="A123" s="343" t="s">
        <v>424</v>
      </c>
      <c r="B123" s="343" t="s">
        <v>53</v>
      </c>
      <c r="C123" s="344" t="s">
        <v>425</v>
      </c>
      <c r="D123" s="345" t="s">
        <v>426</v>
      </c>
      <c r="E123" s="346" t="s">
        <v>43</v>
      </c>
      <c r="F123" s="347">
        <v>3565.31</v>
      </c>
      <c r="G123" s="348">
        <v>114.42</v>
      </c>
      <c r="H123" s="347">
        <v>407942.8</v>
      </c>
      <c r="I123" s="431"/>
      <c r="J123" s="431">
        <f t="shared" si="10"/>
        <v>114.42</v>
      </c>
      <c r="K123" s="456">
        <f t="shared" si="11"/>
        <v>0</v>
      </c>
      <c r="L123" s="467">
        <f t="shared" si="7"/>
        <v>0</v>
      </c>
      <c r="M123" s="467">
        <f t="shared" si="8"/>
        <v>114.42</v>
      </c>
      <c r="N123" s="481">
        <f t="shared" si="9"/>
        <v>0</v>
      </c>
    </row>
    <row r="124" spans="1:14" x14ac:dyDescent="0.25">
      <c r="A124" s="326"/>
      <c r="B124" s="326"/>
      <c r="C124" s="326"/>
      <c r="D124" s="326"/>
      <c r="E124" s="326"/>
      <c r="F124" s="326"/>
      <c r="G124" s="326"/>
      <c r="H124" s="326"/>
      <c r="I124" s="432"/>
      <c r="J124" s="432"/>
      <c r="K124" s="457"/>
      <c r="L124" s="467">
        <f t="shared" si="7"/>
        <v>0</v>
      </c>
      <c r="M124" s="467">
        <f t="shared" si="8"/>
        <v>0</v>
      </c>
      <c r="N124" s="481">
        <f t="shared" si="9"/>
        <v>0</v>
      </c>
    </row>
    <row r="125" spans="1:14" x14ac:dyDescent="0.25">
      <c r="A125" s="223"/>
      <c r="B125" s="223"/>
      <c r="C125" s="355" t="s">
        <v>427</v>
      </c>
      <c r="D125" s="356"/>
      <c r="E125" s="356"/>
      <c r="F125" s="356"/>
      <c r="G125" s="356"/>
      <c r="H125" s="356"/>
      <c r="I125" s="433"/>
      <c r="J125" s="433"/>
      <c r="K125" s="251"/>
      <c r="L125" s="467">
        <f t="shared" si="7"/>
        <v>0</v>
      </c>
      <c r="M125" s="467">
        <f t="shared" si="8"/>
        <v>0</v>
      </c>
      <c r="N125" s="481">
        <f t="shared" si="9"/>
        <v>0</v>
      </c>
    </row>
    <row r="126" spans="1:14" x14ac:dyDescent="0.25">
      <c r="A126" s="357"/>
      <c r="B126" s="358" t="s">
        <v>48</v>
      </c>
      <c r="C126" s="358" t="s">
        <v>428</v>
      </c>
      <c r="D126" s="358" t="s">
        <v>429</v>
      </c>
      <c r="E126" s="357"/>
      <c r="F126" s="357"/>
      <c r="G126" s="357"/>
      <c r="H126" s="357"/>
      <c r="I126" s="433"/>
      <c r="J126" s="434"/>
      <c r="K126" s="457"/>
      <c r="L126" s="467">
        <f t="shared" si="7"/>
        <v>0</v>
      </c>
      <c r="M126" s="467">
        <f t="shared" si="8"/>
        <v>0</v>
      </c>
      <c r="N126" s="481">
        <f t="shared" si="9"/>
        <v>0</v>
      </c>
    </row>
    <row r="127" spans="1:14" ht="24" x14ac:dyDescent="0.25">
      <c r="A127" s="359"/>
      <c r="B127" s="359" t="s">
        <v>53</v>
      </c>
      <c r="C127" s="360" t="s">
        <v>430</v>
      </c>
      <c r="D127" s="360" t="s">
        <v>431</v>
      </c>
      <c r="E127" s="361" t="s">
        <v>61</v>
      </c>
      <c r="F127" s="361"/>
      <c r="G127" s="361"/>
      <c r="H127" s="361"/>
      <c r="I127" s="435">
        <f>832.65+110</f>
        <v>942.65</v>
      </c>
      <c r="J127" s="436">
        <v>257</v>
      </c>
      <c r="K127" s="458">
        <f t="shared" ref="K127:K140" si="12">+I127*J127</f>
        <v>242261.05</v>
      </c>
      <c r="L127" s="467">
        <f t="shared" si="7"/>
        <v>942.65</v>
      </c>
      <c r="M127" s="467">
        <f t="shared" si="8"/>
        <v>257</v>
      </c>
      <c r="N127" s="481">
        <f t="shared" si="9"/>
        <v>242261.05</v>
      </c>
    </row>
    <row r="128" spans="1:14" ht="24" x14ac:dyDescent="0.25">
      <c r="A128" s="359"/>
      <c r="B128" s="359" t="s">
        <v>53</v>
      </c>
      <c r="C128" s="360" t="s">
        <v>432</v>
      </c>
      <c r="D128" s="360" t="s">
        <v>433</v>
      </c>
      <c r="E128" s="361" t="s">
        <v>61</v>
      </c>
      <c r="F128" s="361"/>
      <c r="G128" s="361"/>
      <c r="H128" s="361"/>
      <c r="I128" s="435">
        <f>+I127</f>
        <v>942.65</v>
      </c>
      <c r="J128" s="436">
        <v>125</v>
      </c>
      <c r="K128" s="458">
        <f t="shared" si="12"/>
        <v>117831.25</v>
      </c>
      <c r="L128" s="467">
        <f t="shared" si="7"/>
        <v>942.65</v>
      </c>
      <c r="M128" s="467">
        <f t="shared" si="8"/>
        <v>125</v>
      </c>
      <c r="N128" s="481">
        <f t="shared" si="9"/>
        <v>117831.25</v>
      </c>
    </row>
    <row r="129" spans="1:14" ht="24" x14ac:dyDescent="0.25">
      <c r="A129" s="359"/>
      <c r="B129" s="359" t="s">
        <v>53</v>
      </c>
      <c r="C129" s="360" t="s">
        <v>434</v>
      </c>
      <c r="D129" s="360" t="s">
        <v>435</v>
      </c>
      <c r="E129" s="361" t="s">
        <v>67</v>
      </c>
      <c r="F129" s="361"/>
      <c r="G129" s="361"/>
      <c r="H129" s="361"/>
      <c r="I129" s="432">
        <v>8</v>
      </c>
      <c r="J129" s="436">
        <v>2150</v>
      </c>
      <c r="K129" s="458">
        <f t="shared" si="12"/>
        <v>17200</v>
      </c>
      <c r="L129" s="467">
        <f t="shared" si="7"/>
        <v>8</v>
      </c>
      <c r="M129" s="467">
        <f t="shared" si="8"/>
        <v>2150</v>
      </c>
      <c r="N129" s="481">
        <f t="shared" si="9"/>
        <v>17200</v>
      </c>
    </row>
    <row r="130" spans="1:14" ht="24" x14ac:dyDescent="0.25">
      <c r="A130" s="359"/>
      <c r="B130" s="359" t="s">
        <v>53</v>
      </c>
      <c r="C130" s="360" t="s">
        <v>436</v>
      </c>
      <c r="D130" s="360" t="s">
        <v>437</v>
      </c>
      <c r="E130" s="361" t="s">
        <v>67</v>
      </c>
      <c r="F130" s="361"/>
      <c r="G130" s="361"/>
      <c r="H130" s="361"/>
      <c r="I130" s="432">
        <v>4</v>
      </c>
      <c r="J130" s="436">
        <v>1200</v>
      </c>
      <c r="K130" s="458">
        <f t="shared" si="12"/>
        <v>4800</v>
      </c>
      <c r="L130" s="467">
        <f t="shared" si="7"/>
        <v>4</v>
      </c>
      <c r="M130" s="467">
        <f t="shared" si="8"/>
        <v>1200</v>
      </c>
      <c r="N130" s="481">
        <f t="shared" si="9"/>
        <v>4800</v>
      </c>
    </row>
    <row r="131" spans="1:14" x14ac:dyDescent="0.25">
      <c r="A131" s="359"/>
      <c r="B131" s="359" t="s">
        <v>53</v>
      </c>
      <c r="C131" s="360" t="s">
        <v>438</v>
      </c>
      <c r="D131" s="360" t="s">
        <v>439</v>
      </c>
      <c r="E131" s="361" t="s">
        <v>61</v>
      </c>
      <c r="F131" s="361"/>
      <c r="G131" s="361"/>
      <c r="H131" s="361"/>
      <c r="I131" s="435">
        <f>+I128</f>
        <v>942.65</v>
      </c>
      <c r="J131" s="436">
        <v>6.88</v>
      </c>
      <c r="K131" s="458">
        <f t="shared" si="12"/>
        <v>6485.4319999999998</v>
      </c>
      <c r="L131" s="467">
        <f t="shared" si="7"/>
        <v>942.65</v>
      </c>
      <c r="M131" s="467">
        <f t="shared" si="8"/>
        <v>6.88</v>
      </c>
      <c r="N131" s="481">
        <f t="shared" si="9"/>
        <v>6485.4319999999998</v>
      </c>
    </row>
    <row r="132" spans="1:14" x14ac:dyDescent="0.25">
      <c r="A132" s="362"/>
      <c r="B132" s="362" t="s">
        <v>69</v>
      </c>
      <c r="C132" s="363" t="s">
        <v>440</v>
      </c>
      <c r="D132" s="363" t="s">
        <v>441</v>
      </c>
      <c r="E132" s="364" t="s">
        <v>43</v>
      </c>
      <c r="F132" s="364"/>
      <c r="G132" s="364"/>
      <c r="H132" s="364"/>
      <c r="I132" s="435">
        <f>I127*25/1000</f>
        <v>23.56625</v>
      </c>
      <c r="J132" s="436">
        <v>3700</v>
      </c>
      <c r="K132" s="458">
        <f t="shared" si="12"/>
        <v>87195.125</v>
      </c>
      <c r="L132" s="467">
        <f t="shared" si="7"/>
        <v>23.56625</v>
      </c>
      <c r="M132" s="467">
        <f t="shared" si="8"/>
        <v>3700</v>
      </c>
      <c r="N132" s="481">
        <f t="shared" si="9"/>
        <v>87195.125</v>
      </c>
    </row>
    <row r="133" spans="1:14" x14ac:dyDescent="0.25">
      <c r="A133" s="362"/>
      <c r="B133" s="362"/>
      <c r="C133" s="363"/>
      <c r="D133" s="365" t="s">
        <v>442</v>
      </c>
      <c r="E133" s="364"/>
      <c r="F133" s="364"/>
      <c r="G133" s="364"/>
      <c r="H133" s="364"/>
      <c r="I133" s="435"/>
      <c r="J133" s="436"/>
      <c r="K133" s="458"/>
      <c r="L133" s="467">
        <f t="shared" si="7"/>
        <v>0</v>
      </c>
      <c r="M133" s="467">
        <f t="shared" si="8"/>
        <v>0</v>
      </c>
      <c r="N133" s="481">
        <f t="shared" si="9"/>
        <v>0</v>
      </c>
    </row>
    <row r="134" spans="1:14" ht="24" x14ac:dyDescent="0.25">
      <c r="A134" s="366" t="s">
        <v>154</v>
      </c>
      <c r="B134" s="366" t="s">
        <v>53</v>
      </c>
      <c r="C134" s="367" t="s">
        <v>155</v>
      </c>
      <c r="D134" s="367" t="s">
        <v>156</v>
      </c>
      <c r="E134" s="368" t="s">
        <v>61</v>
      </c>
      <c r="F134" s="364"/>
      <c r="G134" s="364"/>
      <c r="H134" s="364"/>
      <c r="I134" s="435">
        <v>424</v>
      </c>
      <c r="J134" s="437">
        <v>55.24</v>
      </c>
      <c r="K134" s="458">
        <f t="shared" si="12"/>
        <v>23421.760000000002</v>
      </c>
      <c r="L134" s="467">
        <f t="shared" si="7"/>
        <v>424</v>
      </c>
      <c r="M134" s="467">
        <f t="shared" si="8"/>
        <v>55.24</v>
      </c>
      <c r="N134" s="481">
        <f t="shared" si="9"/>
        <v>23421.760000000002</v>
      </c>
    </row>
    <row r="135" spans="1:14" x14ac:dyDescent="0.25">
      <c r="A135" s="366" t="s">
        <v>414</v>
      </c>
      <c r="B135" s="366" t="s">
        <v>53</v>
      </c>
      <c r="C135" s="367" t="s">
        <v>122</v>
      </c>
      <c r="D135" s="367" t="s">
        <v>123</v>
      </c>
      <c r="E135" s="368" t="s">
        <v>43</v>
      </c>
      <c r="F135" s="364"/>
      <c r="G135" s="364"/>
      <c r="H135" s="364"/>
      <c r="I135" s="432">
        <f>+I134*0.128</f>
        <v>54.271999999999998</v>
      </c>
      <c r="J135" s="437">
        <v>151.66</v>
      </c>
      <c r="K135" s="458">
        <f t="shared" si="12"/>
        <v>8230.8915199999992</v>
      </c>
      <c r="L135" s="467">
        <f t="shared" si="7"/>
        <v>54.271999999999998</v>
      </c>
      <c r="M135" s="467">
        <f t="shared" si="8"/>
        <v>151.66</v>
      </c>
      <c r="N135" s="481">
        <f t="shared" si="9"/>
        <v>8230.8915199999992</v>
      </c>
    </row>
    <row r="136" spans="1:14" ht="24" x14ac:dyDescent="0.25">
      <c r="A136" s="369" t="s">
        <v>272</v>
      </c>
      <c r="B136" s="366"/>
      <c r="C136" s="370" t="s">
        <v>443</v>
      </c>
      <c r="D136" s="367" t="s">
        <v>444</v>
      </c>
      <c r="E136" s="368" t="s">
        <v>61</v>
      </c>
      <c r="F136" s="364"/>
      <c r="G136" s="364"/>
      <c r="H136" s="364"/>
      <c r="I136" s="435">
        <f>+I127/1.05</f>
        <v>897.7619047619047</v>
      </c>
      <c r="J136" s="437">
        <v>338.17</v>
      </c>
      <c r="K136" s="458">
        <f t="shared" si="12"/>
        <v>303596.14333333331</v>
      </c>
      <c r="L136" s="467">
        <f t="shared" si="7"/>
        <v>897.7619047619047</v>
      </c>
      <c r="M136" s="467">
        <f t="shared" si="8"/>
        <v>338.17</v>
      </c>
      <c r="N136" s="481">
        <f t="shared" si="9"/>
        <v>303596.14333333331</v>
      </c>
    </row>
    <row r="137" spans="1:14" ht="24" x14ac:dyDescent="0.25">
      <c r="A137" s="369" t="s">
        <v>282</v>
      </c>
      <c r="B137" s="366"/>
      <c r="C137" s="326" t="s">
        <v>445</v>
      </c>
      <c r="D137" s="367" t="s">
        <v>446</v>
      </c>
      <c r="E137" s="368" t="s">
        <v>61</v>
      </c>
      <c r="F137" s="364"/>
      <c r="G137" s="364"/>
      <c r="H137" s="364"/>
      <c r="I137" s="435">
        <f>+I136</f>
        <v>897.7619047619047</v>
      </c>
      <c r="J137" s="437">
        <v>443.02</v>
      </c>
      <c r="K137" s="458">
        <f t="shared" si="12"/>
        <v>397726.47904761898</v>
      </c>
      <c r="L137" s="467">
        <f t="shared" si="7"/>
        <v>897.7619047619047</v>
      </c>
      <c r="M137" s="467">
        <f t="shared" si="8"/>
        <v>443.02</v>
      </c>
      <c r="N137" s="481">
        <f t="shared" si="9"/>
        <v>397726.47904761898</v>
      </c>
    </row>
    <row r="138" spans="1:14" x14ac:dyDescent="0.25">
      <c r="A138" s="369" t="s">
        <v>288</v>
      </c>
      <c r="B138" s="366" t="s">
        <v>53</v>
      </c>
      <c r="C138" s="371" t="s">
        <v>289</v>
      </c>
      <c r="D138" s="367" t="s">
        <v>290</v>
      </c>
      <c r="E138" s="368" t="s">
        <v>61</v>
      </c>
      <c r="F138" s="364"/>
      <c r="G138" s="364"/>
      <c r="H138" s="364"/>
      <c r="I138" s="435">
        <f>+I136</f>
        <v>897.7619047619047</v>
      </c>
      <c r="J138" s="437">
        <v>14.18</v>
      </c>
      <c r="K138" s="458">
        <f t="shared" si="12"/>
        <v>12730.263809523809</v>
      </c>
      <c r="L138" s="467">
        <f t="shared" si="7"/>
        <v>897.7619047619047</v>
      </c>
      <c r="M138" s="467">
        <f t="shared" si="8"/>
        <v>14.18</v>
      </c>
      <c r="N138" s="481">
        <f t="shared" si="9"/>
        <v>12730.263809523809</v>
      </c>
    </row>
    <row r="139" spans="1:14" x14ac:dyDescent="0.25">
      <c r="A139" s="369" t="s">
        <v>124</v>
      </c>
      <c r="B139" s="366" t="s">
        <v>53</v>
      </c>
      <c r="C139" s="371" t="s">
        <v>291</v>
      </c>
      <c r="D139" s="367" t="s">
        <v>292</v>
      </c>
      <c r="E139" s="368" t="s">
        <v>61</v>
      </c>
      <c r="F139" s="364"/>
      <c r="G139" s="364"/>
      <c r="H139" s="364"/>
      <c r="I139" s="435">
        <f>+I136</f>
        <v>897.7619047619047</v>
      </c>
      <c r="J139" s="437">
        <v>20.62</v>
      </c>
      <c r="K139" s="458">
        <f t="shared" si="12"/>
        <v>18511.850476190477</v>
      </c>
      <c r="L139" s="467">
        <f t="shared" si="7"/>
        <v>897.7619047619047</v>
      </c>
      <c r="M139" s="467">
        <f t="shared" si="8"/>
        <v>20.62</v>
      </c>
      <c r="N139" s="481">
        <f t="shared" si="9"/>
        <v>18511.850476190477</v>
      </c>
    </row>
    <row r="140" spans="1:14" ht="24" x14ac:dyDescent="0.25">
      <c r="A140" s="372" t="s">
        <v>416</v>
      </c>
      <c r="B140" s="372" t="s">
        <v>53</v>
      </c>
      <c r="C140" s="373" t="s">
        <v>417</v>
      </c>
      <c r="D140" s="374" t="s">
        <v>418</v>
      </c>
      <c r="E140" s="375" t="s">
        <v>43</v>
      </c>
      <c r="F140" s="364"/>
      <c r="G140" s="364"/>
      <c r="H140" s="364"/>
      <c r="I140" s="435">
        <f>+I135</f>
        <v>54.271999999999998</v>
      </c>
      <c r="J140" s="437">
        <v>257.77999999999997</v>
      </c>
      <c r="K140" s="458">
        <f t="shared" si="12"/>
        <v>13990.236159999999</v>
      </c>
      <c r="L140" s="467">
        <f t="shared" si="7"/>
        <v>54.271999999999998</v>
      </c>
      <c r="M140" s="467">
        <f t="shared" si="8"/>
        <v>257.77999999999997</v>
      </c>
      <c r="N140" s="481">
        <f t="shared" si="9"/>
        <v>13990.236159999999</v>
      </c>
    </row>
    <row r="141" spans="1:14" x14ac:dyDescent="0.25">
      <c r="A141" s="372"/>
      <c r="B141" s="372"/>
      <c r="C141" s="373"/>
      <c r="D141" s="374"/>
      <c r="E141" s="375"/>
      <c r="F141" s="364"/>
      <c r="G141" s="364"/>
      <c r="H141" s="364"/>
      <c r="I141" s="435"/>
      <c r="J141" s="437"/>
      <c r="K141" s="458">
        <f>SUM(K14:K140)</f>
        <v>1179.5585466665489</v>
      </c>
      <c r="L141" s="467">
        <f t="shared" si="7"/>
        <v>0</v>
      </c>
      <c r="M141" s="467">
        <f t="shared" si="8"/>
        <v>0</v>
      </c>
      <c r="N141" s="481">
        <f t="shared" si="9"/>
        <v>0</v>
      </c>
    </row>
    <row r="142" spans="1:14" x14ac:dyDescent="0.25">
      <c r="A142" s="372"/>
      <c r="B142" s="372"/>
      <c r="C142" s="373"/>
      <c r="D142" s="374"/>
      <c r="E142" s="375"/>
      <c r="F142" s="364"/>
      <c r="G142" s="364"/>
      <c r="H142" s="364"/>
      <c r="I142" s="435"/>
      <c r="J142" s="437"/>
      <c r="K142" s="458"/>
      <c r="L142" s="223"/>
      <c r="M142" s="223"/>
      <c r="N142" s="223"/>
    </row>
    <row r="143" spans="1:14" x14ac:dyDescent="0.25">
      <c r="A143" s="223"/>
      <c r="B143" s="223"/>
      <c r="C143" s="223"/>
      <c r="D143" s="223"/>
      <c r="E143" s="223"/>
      <c r="F143" s="223"/>
      <c r="G143" s="223"/>
      <c r="H143" s="223"/>
      <c r="I143" s="244"/>
      <c r="J143" s="244"/>
      <c r="K143" s="251"/>
      <c r="L143" s="223"/>
      <c r="M143" s="223"/>
      <c r="N143" s="223"/>
    </row>
    <row r="144" spans="1:14" ht="15.75" x14ac:dyDescent="0.25">
      <c r="A144" s="327" t="s">
        <v>447</v>
      </c>
      <c r="B144" s="327"/>
      <c r="C144" s="327"/>
      <c r="D144" s="328"/>
      <c r="E144" s="329"/>
      <c r="F144" s="494" t="s">
        <v>90</v>
      </c>
      <c r="G144" s="494"/>
      <c r="H144" s="494"/>
      <c r="I144" s="495" t="s">
        <v>91</v>
      </c>
      <c r="J144" s="495"/>
      <c r="K144" s="495"/>
      <c r="L144" s="496" t="s">
        <v>16</v>
      </c>
      <c r="M144" s="496"/>
      <c r="N144" s="496"/>
    </row>
    <row r="145" spans="1:14" ht="24" x14ac:dyDescent="0.25">
      <c r="A145" s="330" t="s">
        <v>92</v>
      </c>
      <c r="B145" s="330"/>
      <c r="C145" s="330" t="s">
        <v>826</v>
      </c>
      <c r="D145" s="331" t="s">
        <v>45</v>
      </c>
      <c r="E145" s="331" t="s">
        <v>46</v>
      </c>
      <c r="F145" s="332" t="s">
        <v>47</v>
      </c>
      <c r="G145" s="333" t="s">
        <v>93</v>
      </c>
      <c r="H145" s="334" t="s">
        <v>94</v>
      </c>
      <c r="I145" s="428" t="s">
        <v>47</v>
      </c>
      <c r="J145" s="429" t="s">
        <v>95</v>
      </c>
      <c r="K145" s="454" t="s">
        <v>94</v>
      </c>
      <c r="L145" s="335" t="s">
        <v>47</v>
      </c>
      <c r="M145" s="336" t="s">
        <v>95</v>
      </c>
      <c r="N145" s="337" t="s">
        <v>96</v>
      </c>
    </row>
    <row r="146" spans="1:14" x14ac:dyDescent="0.25">
      <c r="A146" s="378"/>
      <c r="B146" s="379" t="s">
        <v>48</v>
      </c>
      <c r="C146" s="383" t="s">
        <v>97</v>
      </c>
      <c r="D146" s="383" t="s">
        <v>98</v>
      </c>
      <c r="E146" s="378"/>
      <c r="F146" s="378"/>
      <c r="G146" s="381"/>
      <c r="H146" s="384">
        <f>+SUBTOTAL(9,H147:H168)</f>
        <v>452916.8</v>
      </c>
      <c r="I146" s="431"/>
      <c r="J146" s="431"/>
      <c r="K146" s="459"/>
      <c r="L146" s="223"/>
      <c r="M146" s="223"/>
      <c r="N146" s="223"/>
    </row>
    <row r="147" spans="1:14" ht="22.5" x14ac:dyDescent="0.25">
      <c r="A147" s="385" t="s">
        <v>130</v>
      </c>
      <c r="B147" s="385" t="s">
        <v>53</v>
      </c>
      <c r="C147" s="386" t="s">
        <v>147</v>
      </c>
      <c r="D147" s="387" t="s">
        <v>148</v>
      </c>
      <c r="E147" s="388" t="s">
        <v>61</v>
      </c>
      <c r="F147" s="389">
        <v>1.65</v>
      </c>
      <c r="G147" s="390">
        <v>40.770000000000003</v>
      </c>
      <c r="H147" s="389">
        <v>67.3</v>
      </c>
      <c r="I147" s="431"/>
      <c r="J147" s="431">
        <f>G147</f>
        <v>40.770000000000003</v>
      </c>
      <c r="K147" s="456">
        <f>I147*J147</f>
        <v>0</v>
      </c>
      <c r="L147" s="467">
        <f>I147</f>
        <v>0</v>
      </c>
      <c r="M147" s="467">
        <f>J147</f>
        <v>40.770000000000003</v>
      </c>
      <c r="N147" s="468">
        <f>L147*M147</f>
        <v>0</v>
      </c>
    </row>
    <row r="148" spans="1:14" ht="22.5" x14ac:dyDescent="0.25">
      <c r="A148" s="385" t="s">
        <v>133</v>
      </c>
      <c r="B148" s="385" t="s">
        <v>53</v>
      </c>
      <c r="C148" s="386" t="s">
        <v>155</v>
      </c>
      <c r="D148" s="387" t="s">
        <v>156</v>
      </c>
      <c r="E148" s="388" t="s">
        <v>61</v>
      </c>
      <c r="F148" s="389">
        <v>3.15</v>
      </c>
      <c r="G148" s="390">
        <v>55.24</v>
      </c>
      <c r="H148" s="389">
        <v>174</v>
      </c>
      <c r="I148" s="431">
        <v>-3.15</v>
      </c>
      <c r="J148" s="431">
        <f t="shared" ref="J148:J211" si="13">G148</f>
        <v>55.24</v>
      </c>
      <c r="K148" s="456">
        <f t="shared" ref="K148:K211" si="14">I148*J148</f>
        <v>-174.006</v>
      </c>
      <c r="L148" s="467">
        <f t="shared" ref="L148:L211" si="15">I148</f>
        <v>-3.15</v>
      </c>
      <c r="M148" s="467">
        <f t="shared" ref="M148:M211" si="16">J148</f>
        <v>55.24</v>
      </c>
      <c r="N148" s="468">
        <f t="shared" ref="N148:N211" si="17">L148*M148</f>
        <v>-174.006</v>
      </c>
    </row>
    <row r="149" spans="1:14" ht="22.5" x14ac:dyDescent="0.25">
      <c r="A149" s="385" t="s">
        <v>51</v>
      </c>
      <c r="B149" s="385" t="s">
        <v>53</v>
      </c>
      <c r="C149" s="386" t="s">
        <v>158</v>
      </c>
      <c r="D149" s="387" t="s">
        <v>159</v>
      </c>
      <c r="E149" s="388" t="s">
        <v>61</v>
      </c>
      <c r="F149" s="389">
        <v>1.65</v>
      </c>
      <c r="G149" s="390">
        <v>98.64</v>
      </c>
      <c r="H149" s="389">
        <v>162.80000000000001</v>
      </c>
      <c r="I149" s="431"/>
      <c r="J149" s="431">
        <f t="shared" si="13"/>
        <v>98.64</v>
      </c>
      <c r="K149" s="456">
        <f t="shared" si="14"/>
        <v>0</v>
      </c>
      <c r="L149" s="467">
        <f t="shared" si="15"/>
        <v>0</v>
      </c>
      <c r="M149" s="467">
        <f t="shared" si="16"/>
        <v>98.64</v>
      </c>
      <c r="N149" s="468">
        <f t="shared" si="17"/>
        <v>0</v>
      </c>
    </row>
    <row r="150" spans="1:14" x14ac:dyDescent="0.25">
      <c r="A150" s="385" t="s">
        <v>138</v>
      </c>
      <c r="B150" s="385" t="s">
        <v>53</v>
      </c>
      <c r="C150" s="386" t="s">
        <v>172</v>
      </c>
      <c r="D150" s="387" t="s">
        <v>173</v>
      </c>
      <c r="E150" s="388" t="s">
        <v>114</v>
      </c>
      <c r="F150" s="389">
        <v>2.2000000000000002</v>
      </c>
      <c r="G150" s="390">
        <v>170.98</v>
      </c>
      <c r="H150" s="389">
        <v>376.2</v>
      </c>
      <c r="I150" s="431"/>
      <c r="J150" s="431">
        <f t="shared" si="13"/>
        <v>170.98</v>
      </c>
      <c r="K150" s="456">
        <f t="shared" si="14"/>
        <v>0</v>
      </c>
      <c r="L150" s="467">
        <f t="shared" si="15"/>
        <v>0</v>
      </c>
      <c r="M150" s="467">
        <f t="shared" si="16"/>
        <v>170.98</v>
      </c>
      <c r="N150" s="468">
        <f t="shared" si="17"/>
        <v>0</v>
      </c>
    </row>
    <row r="151" spans="1:14" x14ac:dyDescent="0.25">
      <c r="A151" s="385" t="s">
        <v>141</v>
      </c>
      <c r="B151" s="385" t="s">
        <v>53</v>
      </c>
      <c r="C151" s="386" t="s">
        <v>178</v>
      </c>
      <c r="D151" s="387" t="s">
        <v>179</v>
      </c>
      <c r="E151" s="388" t="s">
        <v>56</v>
      </c>
      <c r="F151" s="389">
        <v>47.39</v>
      </c>
      <c r="G151" s="390">
        <v>38.14</v>
      </c>
      <c r="H151" s="389">
        <v>1807.5</v>
      </c>
      <c r="I151" s="431"/>
      <c r="J151" s="431">
        <f t="shared" si="13"/>
        <v>38.14</v>
      </c>
      <c r="K151" s="456">
        <f t="shared" si="14"/>
        <v>0</v>
      </c>
      <c r="L151" s="467">
        <f t="shared" si="15"/>
        <v>0</v>
      </c>
      <c r="M151" s="467">
        <f t="shared" si="16"/>
        <v>38.14</v>
      </c>
      <c r="N151" s="468">
        <f t="shared" si="17"/>
        <v>0</v>
      </c>
    </row>
    <row r="152" spans="1:14" x14ac:dyDescent="0.25">
      <c r="A152" s="385" t="s">
        <v>144</v>
      </c>
      <c r="B152" s="385" t="s">
        <v>53</v>
      </c>
      <c r="C152" s="386" t="s">
        <v>184</v>
      </c>
      <c r="D152" s="387" t="s">
        <v>185</v>
      </c>
      <c r="E152" s="388" t="s">
        <v>56</v>
      </c>
      <c r="F152" s="389">
        <v>14.45</v>
      </c>
      <c r="G152" s="390">
        <v>257.77999999999997</v>
      </c>
      <c r="H152" s="389">
        <v>3724.9</v>
      </c>
      <c r="I152" s="431"/>
      <c r="J152" s="431">
        <f t="shared" si="13"/>
        <v>257.77999999999997</v>
      </c>
      <c r="K152" s="456">
        <f t="shared" si="14"/>
        <v>0</v>
      </c>
      <c r="L152" s="467">
        <f t="shared" si="15"/>
        <v>0</v>
      </c>
      <c r="M152" s="467">
        <f t="shared" si="16"/>
        <v>257.77999999999997</v>
      </c>
      <c r="N152" s="468">
        <f t="shared" si="17"/>
        <v>0</v>
      </c>
    </row>
    <row r="153" spans="1:14" x14ac:dyDescent="0.25">
      <c r="A153" s="385" t="s">
        <v>63</v>
      </c>
      <c r="B153" s="385" t="s">
        <v>53</v>
      </c>
      <c r="C153" s="386" t="s">
        <v>187</v>
      </c>
      <c r="D153" s="387" t="s">
        <v>188</v>
      </c>
      <c r="E153" s="388" t="s">
        <v>56</v>
      </c>
      <c r="F153" s="389">
        <v>95.09</v>
      </c>
      <c r="G153" s="390">
        <v>257.77999999999997</v>
      </c>
      <c r="H153" s="389">
        <v>24512.3</v>
      </c>
      <c r="I153" s="431"/>
      <c r="J153" s="431">
        <f t="shared" si="13"/>
        <v>257.77999999999997</v>
      </c>
      <c r="K153" s="456">
        <f t="shared" si="14"/>
        <v>0</v>
      </c>
      <c r="L153" s="467">
        <f t="shared" si="15"/>
        <v>0</v>
      </c>
      <c r="M153" s="467">
        <f t="shared" si="16"/>
        <v>257.77999999999997</v>
      </c>
      <c r="N153" s="468">
        <f t="shared" si="17"/>
        <v>0</v>
      </c>
    </row>
    <row r="154" spans="1:14" x14ac:dyDescent="0.25">
      <c r="A154" s="385" t="s">
        <v>110</v>
      </c>
      <c r="B154" s="385" t="s">
        <v>53</v>
      </c>
      <c r="C154" s="386" t="s">
        <v>190</v>
      </c>
      <c r="D154" s="387" t="s">
        <v>191</v>
      </c>
      <c r="E154" s="388" t="s">
        <v>56</v>
      </c>
      <c r="F154" s="389">
        <v>28.53</v>
      </c>
      <c r="G154" s="390">
        <v>13.15</v>
      </c>
      <c r="H154" s="389">
        <v>375.2</v>
      </c>
      <c r="I154" s="431"/>
      <c r="J154" s="431">
        <f t="shared" si="13"/>
        <v>13.15</v>
      </c>
      <c r="K154" s="456">
        <f t="shared" si="14"/>
        <v>0</v>
      </c>
      <c r="L154" s="467">
        <f t="shared" si="15"/>
        <v>0</v>
      </c>
      <c r="M154" s="467">
        <f t="shared" si="16"/>
        <v>13.15</v>
      </c>
      <c r="N154" s="468">
        <f t="shared" si="17"/>
        <v>0</v>
      </c>
    </row>
    <row r="155" spans="1:14" x14ac:dyDescent="0.25">
      <c r="A155" s="385" t="s">
        <v>151</v>
      </c>
      <c r="B155" s="385" t="s">
        <v>53</v>
      </c>
      <c r="C155" s="386" t="s">
        <v>193</v>
      </c>
      <c r="D155" s="387" t="s">
        <v>194</v>
      </c>
      <c r="E155" s="388" t="s">
        <v>56</v>
      </c>
      <c r="F155" s="389">
        <v>142.63999999999999</v>
      </c>
      <c r="G155" s="390">
        <v>315.64999999999998</v>
      </c>
      <c r="H155" s="389">
        <v>45024.3</v>
      </c>
      <c r="I155" s="431"/>
      <c r="J155" s="431">
        <f t="shared" si="13"/>
        <v>315.64999999999998</v>
      </c>
      <c r="K155" s="456">
        <f t="shared" si="14"/>
        <v>0</v>
      </c>
      <c r="L155" s="467">
        <f t="shared" si="15"/>
        <v>0</v>
      </c>
      <c r="M155" s="467">
        <f t="shared" si="16"/>
        <v>315.64999999999998</v>
      </c>
      <c r="N155" s="468">
        <f t="shared" si="17"/>
        <v>0</v>
      </c>
    </row>
    <row r="156" spans="1:14" x14ac:dyDescent="0.25">
      <c r="A156" s="385" t="s">
        <v>154</v>
      </c>
      <c r="B156" s="385" t="s">
        <v>53</v>
      </c>
      <c r="C156" s="386" t="s">
        <v>196</v>
      </c>
      <c r="D156" s="387" t="s">
        <v>197</v>
      </c>
      <c r="E156" s="388" t="s">
        <v>56</v>
      </c>
      <c r="F156" s="389">
        <v>42.79</v>
      </c>
      <c r="G156" s="390">
        <v>15.78</v>
      </c>
      <c r="H156" s="389">
        <v>675.2</v>
      </c>
      <c r="I156" s="431"/>
      <c r="J156" s="431">
        <f t="shared" si="13"/>
        <v>15.78</v>
      </c>
      <c r="K156" s="456">
        <f t="shared" si="14"/>
        <v>0</v>
      </c>
      <c r="L156" s="467">
        <f t="shared" si="15"/>
        <v>0</v>
      </c>
      <c r="M156" s="467">
        <f t="shared" si="16"/>
        <v>15.78</v>
      </c>
      <c r="N156" s="468">
        <f t="shared" si="17"/>
        <v>0</v>
      </c>
    </row>
    <row r="157" spans="1:14" ht="22.5" x14ac:dyDescent="0.25">
      <c r="A157" s="385" t="s">
        <v>157</v>
      </c>
      <c r="B157" s="385" t="s">
        <v>53</v>
      </c>
      <c r="C157" s="386" t="s">
        <v>202</v>
      </c>
      <c r="D157" s="387" t="s">
        <v>203</v>
      </c>
      <c r="E157" s="388" t="s">
        <v>56</v>
      </c>
      <c r="F157" s="389">
        <v>53.96</v>
      </c>
      <c r="G157" s="390">
        <v>1116.6199999999999</v>
      </c>
      <c r="H157" s="389">
        <v>60252.800000000003</v>
      </c>
      <c r="I157" s="431"/>
      <c r="J157" s="431">
        <f t="shared" si="13"/>
        <v>1116.6199999999999</v>
      </c>
      <c r="K157" s="456">
        <f t="shared" si="14"/>
        <v>0</v>
      </c>
      <c r="L157" s="467">
        <f t="shared" si="15"/>
        <v>0</v>
      </c>
      <c r="M157" s="467">
        <f t="shared" si="16"/>
        <v>1116.6199999999999</v>
      </c>
      <c r="N157" s="468">
        <f t="shared" si="17"/>
        <v>0</v>
      </c>
    </row>
    <row r="158" spans="1:14" x14ac:dyDescent="0.25">
      <c r="A158" s="385" t="s">
        <v>160</v>
      </c>
      <c r="B158" s="385" t="s">
        <v>53</v>
      </c>
      <c r="C158" s="386" t="s">
        <v>205</v>
      </c>
      <c r="D158" s="387" t="s">
        <v>206</v>
      </c>
      <c r="E158" s="388" t="s">
        <v>61</v>
      </c>
      <c r="F158" s="389">
        <v>568.66999999999996</v>
      </c>
      <c r="G158" s="390">
        <v>99.96</v>
      </c>
      <c r="H158" s="389">
        <v>56844.3</v>
      </c>
      <c r="I158" s="431"/>
      <c r="J158" s="431">
        <f t="shared" si="13"/>
        <v>99.96</v>
      </c>
      <c r="K158" s="456">
        <f t="shared" si="14"/>
        <v>0</v>
      </c>
      <c r="L158" s="467">
        <f t="shared" si="15"/>
        <v>0</v>
      </c>
      <c r="M158" s="467">
        <f t="shared" si="16"/>
        <v>99.96</v>
      </c>
      <c r="N158" s="468">
        <f t="shared" si="17"/>
        <v>0</v>
      </c>
    </row>
    <row r="159" spans="1:14" x14ac:dyDescent="0.25">
      <c r="A159" s="385" t="s">
        <v>163</v>
      </c>
      <c r="B159" s="385" t="s">
        <v>53</v>
      </c>
      <c r="C159" s="386" t="s">
        <v>211</v>
      </c>
      <c r="D159" s="387" t="s">
        <v>212</v>
      </c>
      <c r="E159" s="388" t="s">
        <v>61</v>
      </c>
      <c r="F159" s="389">
        <v>568.66999999999996</v>
      </c>
      <c r="G159" s="390">
        <v>149.94</v>
      </c>
      <c r="H159" s="389">
        <v>85266.4</v>
      </c>
      <c r="I159" s="431"/>
      <c r="J159" s="431">
        <f t="shared" si="13"/>
        <v>149.94</v>
      </c>
      <c r="K159" s="456">
        <f t="shared" si="14"/>
        <v>0</v>
      </c>
      <c r="L159" s="467">
        <f t="shared" si="15"/>
        <v>0</v>
      </c>
      <c r="M159" s="467">
        <f t="shared" si="16"/>
        <v>149.94</v>
      </c>
      <c r="N159" s="468">
        <f t="shared" si="17"/>
        <v>0</v>
      </c>
    </row>
    <row r="160" spans="1:14" ht="22.5" x14ac:dyDescent="0.25">
      <c r="A160" s="385" t="s">
        <v>167</v>
      </c>
      <c r="B160" s="385" t="s">
        <v>53</v>
      </c>
      <c r="C160" s="386" t="s">
        <v>217</v>
      </c>
      <c r="D160" s="387" t="s">
        <v>218</v>
      </c>
      <c r="E160" s="388" t="s">
        <v>56</v>
      </c>
      <c r="F160" s="389">
        <v>488.75</v>
      </c>
      <c r="G160" s="390">
        <v>98.26</v>
      </c>
      <c r="H160" s="389">
        <v>48024.6</v>
      </c>
      <c r="I160" s="431"/>
      <c r="J160" s="431">
        <f t="shared" si="13"/>
        <v>98.26</v>
      </c>
      <c r="K160" s="456">
        <f t="shared" si="14"/>
        <v>0</v>
      </c>
      <c r="L160" s="467">
        <f t="shared" si="15"/>
        <v>0</v>
      </c>
      <c r="M160" s="467">
        <f t="shared" si="16"/>
        <v>98.26</v>
      </c>
      <c r="N160" s="468">
        <f t="shared" si="17"/>
        <v>0</v>
      </c>
    </row>
    <row r="161" spans="1:14" ht="22.5" x14ac:dyDescent="0.25">
      <c r="A161" s="385" t="s">
        <v>171</v>
      </c>
      <c r="B161" s="385" t="s">
        <v>53</v>
      </c>
      <c r="C161" s="386" t="s">
        <v>220</v>
      </c>
      <c r="D161" s="387" t="s">
        <v>221</v>
      </c>
      <c r="E161" s="388" t="s">
        <v>56</v>
      </c>
      <c r="F161" s="389">
        <v>93.9</v>
      </c>
      <c r="G161" s="390">
        <v>247.39</v>
      </c>
      <c r="H161" s="389">
        <v>23229.9</v>
      </c>
      <c r="I161" s="431"/>
      <c r="J161" s="431">
        <f t="shared" si="13"/>
        <v>247.39</v>
      </c>
      <c r="K161" s="456">
        <f t="shared" si="14"/>
        <v>0</v>
      </c>
      <c r="L161" s="467">
        <f t="shared" si="15"/>
        <v>0</v>
      </c>
      <c r="M161" s="467">
        <f t="shared" si="16"/>
        <v>247.39</v>
      </c>
      <c r="N161" s="468">
        <f t="shared" si="17"/>
        <v>0</v>
      </c>
    </row>
    <row r="162" spans="1:14" x14ac:dyDescent="0.25">
      <c r="A162" s="385" t="s">
        <v>174</v>
      </c>
      <c r="B162" s="385" t="s">
        <v>53</v>
      </c>
      <c r="C162" s="386" t="s">
        <v>223</v>
      </c>
      <c r="D162" s="387" t="s">
        <v>224</v>
      </c>
      <c r="E162" s="388" t="s">
        <v>56</v>
      </c>
      <c r="F162" s="389">
        <v>93.9</v>
      </c>
      <c r="G162" s="390">
        <v>44.72</v>
      </c>
      <c r="H162" s="389">
        <v>4199.2</v>
      </c>
      <c r="I162" s="431"/>
      <c r="J162" s="431">
        <f t="shared" si="13"/>
        <v>44.72</v>
      </c>
      <c r="K162" s="456">
        <f t="shared" si="14"/>
        <v>0</v>
      </c>
      <c r="L162" s="467">
        <f t="shared" si="15"/>
        <v>0</v>
      </c>
      <c r="M162" s="467">
        <f t="shared" si="16"/>
        <v>44.72</v>
      </c>
      <c r="N162" s="468">
        <f t="shared" si="17"/>
        <v>0</v>
      </c>
    </row>
    <row r="163" spans="1:14" x14ac:dyDescent="0.25">
      <c r="A163" s="385" t="s">
        <v>177</v>
      </c>
      <c r="B163" s="385" t="s">
        <v>53</v>
      </c>
      <c r="C163" s="386" t="s">
        <v>226</v>
      </c>
      <c r="D163" s="387" t="s">
        <v>227</v>
      </c>
      <c r="E163" s="388" t="s">
        <v>56</v>
      </c>
      <c r="F163" s="389">
        <v>93.9</v>
      </c>
      <c r="G163" s="390">
        <v>11.84</v>
      </c>
      <c r="H163" s="389">
        <v>1111.8</v>
      </c>
      <c r="I163" s="431"/>
      <c r="J163" s="431">
        <f t="shared" si="13"/>
        <v>11.84</v>
      </c>
      <c r="K163" s="456">
        <f t="shared" si="14"/>
        <v>0</v>
      </c>
      <c r="L163" s="467">
        <f t="shared" si="15"/>
        <v>0</v>
      </c>
      <c r="M163" s="467">
        <f t="shared" si="16"/>
        <v>11.84</v>
      </c>
      <c r="N163" s="468">
        <f t="shared" si="17"/>
        <v>0</v>
      </c>
    </row>
    <row r="164" spans="1:14" ht="22.5" x14ac:dyDescent="0.25">
      <c r="A164" s="385" t="s">
        <v>180</v>
      </c>
      <c r="B164" s="385" t="s">
        <v>53</v>
      </c>
      <c r="C164" s="386" t="s">
        <v>41</v>
      </c>
      <c r="D164" s="387" t="s">
        <v>42</v>
      </c>
      <c r="E164" s="388" t="s">
        <v>43</v>
      </c>
      <c r="F164" s="389">
        <v>187.8</v>
      </c>
      <c r="G164" s="390">
        <v>116</v>
      </c>
      <c r="H164" s="389">
        <v>21784.799999999999</v>
      </c>
      <c r="I164" s="431"/>
      <c r="J164" s="431">
        <f t="shared" si="13"/>
        <v>116</v>
      </c>
      <c r="K164" s="456">
        <f t="shared" si="14"/>
        <v>0</v>
      </c>
      <c r="L164" s="467">
        <f t="shared" si="15"/>
        <v>0</v>
      </c>
      <c r="M164" s="467">
        <f t="shared" si="16"/>
        <v>116</v>
      </c>
      <c r="N164" s="468">
        <f t="shared" si="17"/>
        <v>0</v>
      </c>
    </row>
    <row r="165" spans="1:14" ht="22.5" x14ac:dyDescent="0.25">
      <c r="A165" s="385" t="s">
        <v>183</v>
      </c>
      <c r="B165" s="385" t="s">
        <v>53</v>
      </c>
      <c r="C165" s="386" t="s">
        <v>230</v>
      </c>
      <c r="D165" s="387" t="s">
        <v>231</v>
      </c>
      <c r="E165" s="388" t="s">
        <v>56</v>
      </c>
      <c r="F165" s="389">
        <v>197.06</v>
      </c>
      <c r="G165" s="390">
        <v>143.36000000000001</v>
      </c>
      <c r="H165" s="389">
        <v>28250.5</v>
      </c>
      <c r="I165" s="431"/>
      <c r="J165" s="431">
        <f t="shared" si="13"/>
        <v>143.36000000000001</v>
      </c>
      <c r="K165" s="456">
        <f t="shared" si="14"/>
        <v>0</v>
      </c>
      <c r="L165" s="467">
        <f t="shared" si="15"/>
        <v>0</v>
      </c>
      <c r="M165" s="467">
        <f t="shared" si="16"/>
        <v>143.36000000000001</v>
      </c>
      <c r="N165" s="468">
        <f t="shared" si="17"/>
        <v>0</v>
      </c>
    </row>
    <row r="166" spans="1:14" ht="22.5" x14ac:dyDescent="0.25">
      <c r="A166" s="385" t="s">
        <v>186</v>
      </c>
      <c r="B166" s="385" t="s">
        <v>53</v>
      </c>
      <c r="C166" s="386" t="s">
        <v>233</v>
      </c>
      <c r="D166" s="387" t="s">
        <v>234</v>
      </c>
      <c r="E166" s="388" t="s">
        <v>56</v>
      </c>
      <c r="F166" s="389">
        <v>61.27</v>
      </c>
      <c r="G166" s="390">
        <v>318.27999999999997</v>
      </c>
      <c r="H166" s="389">
        <v>19501</v>
      </c>
      <c r="I166" s="431"/>
      <c r="J166" s="431">
        <f t="shared" si="13"/>
        <v>318.27999999999997</v>
      </c>
      <c r="K166" s="456">
        <f t="shared" si="14"/>
        <v>0</v>
      </c>
      <c r="L166" s="467">
        <f t="shared" si="15"/>
        <v>0</v>
      </c>
      <c r="M166" s="467">
        <f t="shared" si="16"/>
        <v>318.27999999999997</v>
      </c>
      <c r="N166" s="468">
        <f t="shared" si="17"/>
        <v>0</v>
      </c>
    </row>
    <row r="167" spans="1:14" x14ac:dyDescent="0.25">
      <c r="A167" s="391" t="s">
        <v>189</v>
      </c>
      <c r="B167" s="391" t="s">
        <v>69</v>
      </c>
      <c r="C167" s="392" t="s">
        <v>236</v>
      </c>
      <c r="D167" s="393" t="s">
        <v>237</v>
      </c>
      <c r="E167" s="394" t="s">
        <v>43</v>
      </c>
      <c r="F167" s="395">
        <v>122.54</v>
      </c>
      <c r="G167" s="396">
        <v>172.71</v>
      </c>
      <c r="H167" s="395">
        <v>21163.9</v>
      </c>
      <c r="I167" s="431"/>
      <c r="J167" s="431">
        <f t="shared" si="13"/>
        <v>172.71</v>
      </c>
      <c r="K167" s="456">
        <f t="shared" si="14"/>
        <v>0</v>
      </c>
      <c r="L167" s="467">
        <f t="shared" si="15"/>
        <v>0</v>
      </c>
      <c r="M167" s="467">
        <f t="shared" si="16"/>
        <v>172.71</v>
      </c>
      <c r="N167" s="468">
        <f t="shared" si="17"/>
        <v>0</v>
      </c>
    </row>
    <row r="168" spans="1:14" ht="22.5" x14ac:dyDescent="0.25">
      <c r="A168" s="385" t="s">
        <v>192</v>
      </c>
      <c r="B168" s="385" t="s">
        <v>53</v>
      </c>
      <c r="C168" s="386" t="s">
        <v>239</v>
      </c>
      <c r="D168" s="387" t="s">
        <v>240</v>
      </c>
      <c r="E168" s="388" t="s">
        <v>61</v>
      </c>
      <c r="F168" s="389">
        <v>118.47</v>
      </c>
      <c r="G168" s="390">
        <v>53.92</v>
      </c>
      <c r="H168" s="389">
        <v>6387.9</v>
      </c>
      <c r="I168" s="431"/>
      <c r="J168" s="431">
        <f t="shared" si="13"/>
        <v>53.92</v>
      </c>
      <c r="K168" s="456">
        <f t="shared" si="14"/>
        <v>0</v>
      </c>
      <c r="L168" s="467">
        <f t="shared" si="15"/>
        <v>0</v>
      </c>
      <c r="M168" s="467">
        <f t="shared" si="16"/>
        <v>53.92</v>
      </c>
      <c r="N168" s="468">
        <f t="shared" si="17"/>
        <v>0</v>
      </c>
    </row>
    <row r="169" spans="1:14" x14ac:dyDescent="0.25">
      <c r="A169" s="378"/>
      <c r="B169" s="379" t="s">
        <v>48</v>
      </c>
      <c r="C169" s="383" t="s">
        <v>133</v>
      </c>
      <c r="D169" s="383" t="s">
        <v>247</v>
      </c>
      <c r="E169" s="378"/>
      <c r="F169" s="378"/>
      <c r="G169" s="381"/>
      <c r="H169" s="384">
        <f>+SUBTOTAL(9,H170:H171)</f>
        <v>4021</v>
      </c>
      <c r="I169" s="431"/>
      <c r="J169" s="431">
        <f t="shared" si="13"/>
        <v>0</v>
      </c>
      <c r="K169" s="456">
        <f t="shared" si="14"/>
        <v>0</v>
      </c>
      <c r="L169" s="467">
        <f t="shared" si="15"/>
        <v>0</v>
      </c>
      <c r="M169" s="467">
        <f t="shared" si="16"/>
        <v>0</v>
      </c>
      <c r="N169" s="468">
        <f t="shared" si="17"/>
        <v>0</v>
      </c>
    </row>
    <row r="170" spans="1:14" x14ac:dyDescent="0.25">
      <c r="A170" s="385" t="s">
        <v>195</v>
      </c>
      <c r="B170" s="385" t="s">
        <v>53</v>
      </c>
      <c r="C170" s="386" t="s">
        <v>249</v>
      </c>
      <c r="D170" s="387" t="s">
        <v>250</v>
      </c>
      <c r="E170" s="388" t="s">
        <v>114</v>
      </c>
      <c r="F170" s="389">
        <v>101.9</v>
      </c>
      <c r="G170" s="390">
        <v>32.880000000000003</v>
      </c>
      <c r="H170" s="389">
        <v>3350.5</v>
      </c>
      <c r="I170" s="431"/>
      <c r="J170" s="431">
        <f t="shared" si="13"/>
        <v>32.880000000000003</v>
      </c>
      <c r="K170" s="456">
        <f t="shared" si="14"/>
        <v>0</v>
      </c>
      <c r="L170" s="467">
        <f t="shared" si="15"/>
        <v>0</v>
      </c>
      <c r="M170" s="467">
        <f t="shared" si="16"/>
        <v>32.880000000000003</v>
      </c>
      <c r="N170" s="468">
        <f t="shared" si="17"/>
        <v>0</v>
      </c>
    </row>
    <row r="171" spans="1:14" ht="22.5" x14ac:dyDescent="0.25">
      <c r="A171" s="385" t="s">
        <v>198</v>
      </c>
      <c r="B171" s="385" t="s">
        <v>53</v>
      </c>
      <c r="C171" s="386" t="s">
        <v>252</v>
      </c>
      <c r="D171" s="387" t="s">
        <v>253</v>
      </c>
      <c r="E171" s="388" t="s">
        <v>114</v>
      </c>
      <c r="F171" s="389">
        <v>101.9</v>
      </c>
      <c r="G171" s="390">
        <v>6.58</v>
      </c>
      <c r="H171" s="389">
        <v>670.5</v>
      </c>
      <c r="I171" s="431"/>
      <c r="J171" s="431">
        <f t="shared" si="13"/>
        <v>6.58</v>
      </c>
      <c r="K171" s="456">
        <f t="shared" si="14"/>
        <v>0</v>
      </c>
      <c r="L171" s="467">
        <f t="shared" si="15"/>
        <v>0</v>
      </c>
      <c r="M171" s="467">
        <f t="shared" si="16"/>
        <v>6.58</v>
      </c>
      <c r="N171" s="468">
        <f t="shared" si="17"/>
        <v>0</v>
      </c>
    </row>
    <row r="172" spans="1:14" x14ac:dyDescent="0.25">
      <c r="A172" s="378"/>
      <c r="B172" s="379" t="s">
        <v>48</v>
      </c>
      <c r="C172" s="383" t="s">
        <v>51</v>
      </c>
      <c r="D172" s="383" t="s">
        <v>52</v>
      </c>
      <c r="E172" s="378"/>
      <c r="F172" s="378"/>
      <c r="G172" s="381"/>
      <c r="H172" s="384">
        <f>+SUBTOTAL(9,H173:H180)</f>
        <v>52644.4</v>
      </c>
      <c r="I172" s="431"/>
      <c r="J172" s="431">
        <f t="shared" si="13"/>
        <v>0</v>
      </c>
      <c r="K172" s="456">
        <f t="shared" si="14"/>
        <v>0</v>
      </c>
      <c r="L172" s="467">
        <f t="shared" si="15"/>
        <v>0</v>
      </c>
      <c r="M172" s="467">
        <f t="shared" si="16"/>
        <v>0</v>
      </c>
      <c r="N172" s="468">
        <f t="shared" si="17"/>
        <v>0</v>
      </c>
    </row>
    <row r="173" spans="1:14" x14ac:dyDescent="0.25">
      <c r="A173" s="385" t="s">
        <v>201</v>
      </c>
      <c r="B173" s="385" t="s">
        <v>53</v>
      </c>
      <c r="C173" s="386" t="s">
        <v>255</v>
      </c>
      <c r="D173" s="387" t="s">
        <v>256</v>
      </c>
      <c r="E173" s="388" t="s">
        <v>67</v>
      </c>
      <c r="F173" s="389">
        <v>3</v>
      </c>
      <c r="G173" s="390">
        <v>122.32</v>
      </c>
      <c r="H173" s="389">
        <v>367</v>
      </c>
      <c r="I173" s="431"/>
      <c r="J173" s="431">
        <f t="shared" si="13"/>
        <v>122.32</v>
      </c>
      <c r="K173" s="456">
        <f t="shared" si="14"/>
        <v>0</v>
      </c>
      <c r="L173" s="467">
        <f t="shared" si="15"/>
        <v>0</v>
      </c>
      <c r="M173" s="467">
        <f t="shared" si="16"/>
        <v>122.32</v>
      </c>
      <c r="N173" s="468">
        <f t="shared" si="17"/>
        <v>0</v>
      </c>
    </row>
    <row r="174" spans="1:14" x14ac:dyDescent="0.25">
      <c r="A174" s="391" t="s">
        <v>204</v>
      </c>
      <c r="B174" s="391" t="s">
        <v>69</v>
      </c>
      <c r="C174" s="392" t="s">
        <v>261</v>
      </c>
      <c r="D174" s="393" t="s">
        <v>262</v>
      </c>
      <c r="E174" s="394" t="s">
        <v>67</v>
      </c>
      <c r="F174" s="395">
        <v>1</v>
      </c>
      <c r="G174" s="396">
        <v>313.02</v>
      </c>
      <c r="H174" s="395">
        <v>313</v>
      </c>
      <c r="I174" s="431"/>
      <c r="J174" s="431">
        <f t="shared" si="13"/>
        <v>313.02</v>
      </c>
      <c r="K174" s="456">
        <f t="shared" si="14"/>
        <v>0</v>
      </c>
      <c r="L174" s="467">
        <f t="shared" si="15"/>
        <v>0</v>
      </c>
      <c r="M174" s="467">
        <f t="shared" si="16"/>
        <v>313.02</v>
      </c>
      <c r="N174" s="468">
        <f t="shared" si="17"/>
        <v>0</v>
      </c>
    </row>
    <row r="175" spans="1:14" x14ac:dyDescent="0.25">
      <c r="A175" s="391" t="s">
        <v>207</v>
      </c>
      <c r="B175" s="391" t="s">
        <v>69</v>
      </c>
      <c r="C175" s="392" t="s">
        <v>264</v>
      </c>
      <c r="D175" s="393" t="s">
        <v>265</v>
      </c>
      <c r="E175" s="394" t="s">
        <v>67</v>
      </c>
      <c r="F175" s="395">
        <v>1</v>
      </c>
      <c r="G175" s="396">
        <v>270.94</v>
      </c>
      <c r="H175" s="395">
        <v>270.89999999999998</v>
      </c>
      <c r="I175" s="431"/>
      <c r="J175" s="431">
        <f t="shared" si="13"/>
        <v>270.94</v>
      </c>
      <c r="K175" s="456">
        <f t="shared" si="14"/>
        <v>0</v>
      </c>
      <c r="L175" s="467">
        <f t="shared" si="15"/>
        <v>0</v>
      </c>
      <c r="M175" s="467">
        <f t="shared" si="16"/>
        <v>270.94</v>
      </c>
      <c r="N175" s="468">
        <f t="shared" si="17"/>
        <v>0</v>
      </c>
    </row>
    <row r="176" spans="1:14" x14ac:dyDescent="0.25">
      <c r="A176" s="391" t="s">
        <v>210</v>
      </c>
      <c r="B176" s="391" t="s">
        <v>69</v>
      </c>
      <c r="C176" s="392" t="s">
        <v>267</v>
      </c>
      <c r="D176" s="393" t="s">
        <v>268</v>
      </c>
      <c r="E176" s="394" t="s">
        <v>67</v>
      </c>
      <c r="F176" s="395">
        <v>1</v>
      </c>
      <c r="G176" s="396">
        <v>220.96</v>
      </c>
      <c r="H176" s="395">
        <v>221</v>
      </c>
      <c r="I176" s="431"/>
      <c r="J176" s="431">
        <f t="shared" si="13"/>
        <v>220.96</v>
      </c>
      <c r="K176" s="456">
        <f t="shared" si="14"/>
        <v>0</v>
      </c>
      <c r="L176" s="467">
        <f t="shared" si="15"/>
        <v>0</v>
      </c>
      <c r="M176" s="467">
        <f t="shared" si="16"/>
        <v>220.96</v>
      </c>
      <c r="N176" s="468">
        <f t="shared" si="17"/>
        <v>0</v>
      </c>
    </row>
    <row r="177" spans="1:14" x14ac:dyDescent="0.25">
      <c r="A177" s="385" t="s">
        <v>213</v>
      </c>
      <c r="B177" s="385" t="s">
        <v>53</v>
      </c>
      <c r="C177" s="386" t="s">
        <v>270</v>
      </c>
      <c r="D177" s="387" t="s">
        <v>271</v>
      </c>
      <c r="E177" s="388" t="s">
        <v>67</v>
      </c>
      <c r="F177" s="389">
        <v>2</v>
      </c>
      <c r="G177" s="390">
        <v>152.57</v>
      </c>
      <c r="H177" s="389">
        <v>305.10000000000002</v>
      </c>
      <c r="I177" s="431"/>
      <c r="J177" s="431">
        <f t="shared" si="13"/>
        <v>152.57</v>
      </c>
      <c r="K177" s="456">
        <f t="shared" si="14"/>
        <v>0</v>
      </c>
      <c r="L177" s="467">
        <f t="shared" si="15"/>
        <v>0</v>
      </c>
      <c r="M177" s="467">
        <f t="shared" si="16"/>
        <v>152.57</v>
      </c>
      <c r="N177" s="468">
        <f t="shared" si="17"/>
        <v>0</v>
      </c>
    </row>
    <row r="178" spans="1:14" x14ac:dyDescent="0.25">
      <c r="A178" s="391" t="s">
        <v>216</v>
      </c>
      <c r="B178" s="391" t="s">
        <v>69</v>
      </c>
      <c r="C178" s="392" t="s">
        <v>273</v>
      </c>
      <c r="D178" s="393" t="s">
        <v>274</v>
      </c>
      <c r="E178" s="394" t="s">
        <v>67</v>
      </c>
      <c r="F178" s="395">
        <v>2</v>
      </c>
      <c r="G178" s="396">
        <v>395.88</v>
      </c>
      <c r="H178" s="395">
        <v>791.8</v>
      </c>
      <c r="I178" s="431"/>
      <c r="J178" s="431">
        <f t="shared" si="13"/>
        <v>395.88</v>
      </c>
      <c r="K178" s="456">
        <f t="shared" si="14"/>
        <v>0</v>
      </c>
      <c r="L178" s="467">
        <f t="shared" si="15"/>
        <v>0</v>
      </c>
      <c r="M178" s="467">
        <f t="shared" si="16"/>
        <v>395.88</v>
      </c>
      <c r="N178" s="468">
        <f t="shared" si="17"/>
        <v>0</v>
      </c>
    </row>
    <row r="179" spans="1:14" x14ac:dyDescent="0.25">
      <c r="A179" s="385" t="s">
        <v>219</v>
      </c>
      <c r="B179" s="385" t="s">
        <v>53</v>
      </c>
      <c r="C179" s="386" t="s">
        <v>107</v>
      </c>
      <c r="D179" s="387" t="s">
        <v>108</v>
      </c>
      <c r="E179" s="388" t="s">
        <v>56</v>
      </c>
      <c r="F179" s="389">
        <v>14.43</v>
      </c>
      <c r="G179" s="390">
        <v>3239.16</v>
      </c>
      <c r="H179" s="389">
        <v>46741.1</v>
      </c>
      <c r="I179" s="431"/>
      <c r="J179" s="431">
        <f t="shared" si="13"/>
        <v>3239.16</v>
      </c>
      <c r="K179" s="456">
        <f t="shared" si="14"/>
        <v>0</v>
      </c>
      <c r="L179" s="467">
        <f t="shared" si="15"/>
        <v>0</v>
      </c>
      <c r="M179" s="467">
        <f t="shared" si="16"/>
        <v>3239.16</v>
      </c>
      <c r="N179" s="468">
        <f t="shared" si="17"/>
        <v>0</v>
      </c>
    </row>
    <row r="180" spans="1:14" x14ac:dyDescent="0.25">
      <c r="A180" s="385" t="s">
        <v>222</v>
      </c>
      <c r="B180" s="385" t="s">
        <v>53</v>
      </c>
      <c r="C180" s="386" t="s">
        <v>276</v>
      </c>
      <c r="D180" s="387" t="s">
        <v>277</v>
      </c>
      <c r="E180" s="388" t="s">
        <v>56</v>
      </c>
      <c r="F180" s="389">
        <v>1.1399999999999999</v>
      </c>
      <c r="G180" s="390">
        <v>3188.13</v>
      </c>
      <c r="H180" s="389">
        <v>3634.5</v>
      </c>
      <c r="I180" s="431"/>
      <c r="J180" s="431">
        <f t="shared" si="13"/>
        <v>3188.13</v>
      </c>
      <c r="K180" s="456">
        <f t="shared" si="14"/>
        <v>0</v>
      </c>
      <c r="L180" s="467">
        <f t="shared" si="15"/>
        <v>0</v>
      </c>
      <c r="M180" s="467">
        <f t="shared" si="16"/>
        <v>3188.13</v>
      </c>
      <c r="N180" s="468">
        <f t="shared" si="17"/>
        <v>0</v>
      </c>
    </row>
    <row r="181" spans="1:14" x14ac:dyDescent="0.25">
      <c r="A181" s="378"/>
      <c r="B181" s="379" t="s">
        <v>48</v>
      </c>
      <c r="C181" s="383" t="s">
        <v>138</v>
      </c>
      <c r="D181" s="383" t="s">
        <v>278</v>
      </c>
      <c r="E181" s="378"/>
      <c r="F181" s="378"/>
      <c r="G181" s="381"/>
      <c r="H181" s="384">
        <f>+SUBTOTAL(9,H182:H186)</f>
        <v>2760.3999999999996</v>
      </c>
      <c r="I181" s="431"/>
      <c r="J181" s="431">
        <f t="shared" si="13"/>
        <v>0</v>
      </c>
      <c r="K181" s="456">
        <f t="shared" si="14"/>
        <v>0</v>
      </c>
      <c r="L181" s="467">
        <f t="shared" si="15"/>
        <v>0</v>
      </c>
      <c r="M181" s="467">
        <f t="shared" si="16"/>
        <v>0</v>
      </c>
      <c r="N181" s="468">
        <f t="shared" si="17"/>
        <v>0</v>
      </c>
    </row>
    <row r="182" spans="1:14" x14ac:dyDescent="0.25">
      <c r="A182" s="385" t="s">
        <v>225</v>
      </c>
      <c r="B182" s="385" t="s">
        <v>53</v>
      </c>
      <c r="C182" s="386" t="s">
        <v>283</v>
      </c>
      <c r="D182" s="387" t="s">
        <v>284</v>
      </c>
      <c r="E182" s="388" t="s">
        <v>61</v>
      </c>
      <c r="F182" s="389">
        <v>1.65</v>
      </c>
      <c r="G182" s="390">
        <v>302.54000000000002</v>
      </c>
      <c r="H182" s="389">
        <v>499.2</v>
      </c>
      <c r="I182" s="431">
        <v>-1.65</v>
      </c>
      <c r="J182" s="431">
        <f t="shared" si="13"/>
        <v>302.54000000000002</v>
      </c>
      <c r="K182" s="456">
        <f t="shared" si="14"/>
        <v>-499.19100000000003</v>
      </c>
      <c r="L182" s="467">
        <f t="shared" si="15"/>
        <v>-1.65</v>
      </c>
      <c r="M182" s="467">
        <f t="shared" si="16"/>
        <v>302.54000000000002</v>
      </c>
      <c r="N182" s="468">
        <f t="shared" si="17"/>
        <v>-499.19100000000003</v>
      </c>
    </row>
    <row r="183" spans="1:14" x14ac:dyDescent="0.25">
      <c r="A183" s="385" t="s">
        <v>228</v>
      </c>
      <c r="B183" s="385" t="s">
        <v>53</v>
      </c>
      <c r="C183" s="386" t="s">
        <v>289</v>
      </c>
      <c r="D183" s="387" t="s">
        <v>290</v>
      </c>
      <c r="E183" s="388" t="s">
        <v>61</v>
      </c>
      <c r="F183" s="389">
        <v>1.65</v>
      </c>
      <c r="G183" s="390">
        <v>14.18</v>
      </c>
      <c r="H183" s="389">
        <v>23.4</v>
      </c>
      <c r="I183" s="431">
        <v>-1.65</v>
      </c>
      <c r="J183" s="431">
        <f t="shared" si="13"/>
        <v>14.18</v>
      </c>
      <c r="K183" s="456">
        <f t="shared" si="14"/>
        <v>-23.396999999999998</v>
      </c>
      <c r="L183" s="467">
        <f t="shared" si="15"/>
        <v>-1.65</v>
      </c>
      <c r="M183" s="467">
        <f t="shared" si="16"/>
        <v>14.18</v>
      </c>
      <c r="N183" s="468">
        <f t="shared" si="17"/>
        <v>-23.396999999999998</v>
      </c>
    </row>
    <row r="184" spans="1:14" x14ac:dyDescent="0.25">
      <c r="A184" s="385" t="s">
        <v>229</v>
      </c>
      <c r="B184" s="385" t="s">
        <v>53</v>
      </c>
      <c r="C184" s="386" t="s">
        <v>291</v>
      </c>
      <c r="D184" s="387" t="s">
        <v>292</v>
      </c>
      <c r="E184" s="388" t="s">
        <v>61</v>
      </c>
      <c r="F184" s="389">
        <v>3.15</v>
      </c>
      <c r="G184" s="390">
        <v>20.62</v>
      </c>
      <c r="H184" s="389">
        <v>65</v>
      </c>
      <c r="I184" s="431">
        <v>-3.15</v>
      </c>
      <c r="J184" s="431">
        <f t="shared" si="13"/>
        <v>20.62</v>
      </c>
      <c r="K184" s="456">
        <f t="shared" si="14"/>
        <v>-64.953000000000003</v>
      </c>
      <c r="L184" s="467">
        <f t="shared" si="15"/>
        <v>-3.15</v>
      </c>
      <c r="M184" s="467">
        <f t="shared" si="16"/>
        <v>20.62</v>
      </c>
      <c r="N184" s="468">
        <f t="shared" si="17"/>
        <v>-64.953000000000003</v>
      </c>
    </row>
    <row r="185" spans="1:14" ht="22.5" x14ac:dyDescent="0.25">
      <c r="A185" s="385" t="s">
        <v>232</v>
      </c>
      <c r="B185" s="385" t="s">
        <v>53</v>
      </c>
      <c r="C185" s="386" t="s">
        <v>294</v>
      </c>
      <c r="D185" s="387" t="s">
        <v>295</v>
      </c>
      <c r="E185" s="388" t="s">
        <v>61</v>
      </c>
      <c r="F185" s="389">
        <v>3.15</v>
      </c>
      <c r="G185" s="390">
        <v>396.71</v>
      </c>
      <c r="H185" s="389">
        <v>1249.5999999999999</v>
      </c>
      <c r="I185" s="431">
        <v>-3.15</v>
      </c>
      <c r="J185" s="431">
        <f t="shared" si="13"/>
        <v>396.71</v>
      </c>
      <c r="K185" s="456">
        <f t="shared" si="14"/>
        <v>-1249.6364999999998</v>
      </c>
      <c r="L185" s="467">
        <f t="shared" si="15"/>
        <v>-3.15</v>
      </c>
      <c r="M185" s="467">
        <f t="shared" si="16"/>
        <v>396.71</v>
      </c>
      <c r="N185" s="468">
        <f t="shared" si="17"/>
        <v>-1249.6364999999998</v>
      </c>
    </row>
    <row r="186" spans="1:14" ht="22.5" x14ac:dyDescent="0.25">
      <c r="A186" s="385" t="s">
        <v>235</v>
      </c>
      <c r="B186" s="385" t="s">
        <v>53</v>
      </c>
      <c r="C186" s="386" t="s">
        <v>297</v>
      </c>
      <c r="D186" s="387" t="s">
        <v>298</v>
      </c>
      <c r="E186" s="388" t="s">
        <v>61</v>
      </c>
      <c r="F186" s="389">
        <v>1.65</v>
      </c>
      <c r="G186" s="390">
        <v>559.51</v>
      </c>
      <c r="H186" s="389">
        <v>923.2</v>
      </c>
      <c r="I186" s="431">
        <v>-1.65</v>
      </c>
      <c r="J186" s="431">
        <f t="shared" si="13"/>
        <v>559.51</v>
      </c>
      <c r="K186" s="456">
        <f t="shared" si="14"/>
        <v>-923.19149999999991</v>
      </c>
      <c r="L186" s="467">
        <f t="shared" si="15"/>
        <v>-1.65</v>
      </c>
      <c r="M186" s="467">
        <f t="shared" si="16"/>
        <v>559.51</v>
      </c>
      <c r="N186" s="468">
        <f t="shared" si="17"/>
        <v>-923.19149999999991</v>
      </c>
    </row>
    <row r="187" spans="1:14" x14ac:dyDescent="0.25">
      <c r="A187" s="378"/>
      <c r="B187" s="379" t="s">
        <v>48</v>
      </c>
      <c r="C187" s="383" t="s">
        <v>63</v>
      </c>
      <c r="D187" s="383" t="s">
        <v>64</v>
      </c>
      <c r="E187" s="378"/>
      <c r="F187" s="378"/>
      <c r="G187" s="381"/>
      <c r="H187" s="384">
        <f>+SUBTOTAL(9,H188:H208)</f>
        <v>311572.19999999995</v>
      </c>
      <c r="I187" s="431"/>
      <c r="J187" s="431">
        <f t="shared" si="13"/>
        <v>0</v>
      </c>
      <c r="K187" s="456">
        <f t="shared" si="14"/>
        <v>0</v>
      </c>
      <c r="L187" s="467">
        <f t="shared" si="15"/>
        <v>0</v>
      </c>
      <c r="M187" s="467">
        <f t="shared" si="16"/>
        <v>0</v>
      </c>
      <c r="N187" s="468">
        <f t="shared" si="17"/>
        <v>0</v>
      </c>
    </row>
    <row r="188" spans="1:14" ht="22.5" x14ac:dyDescent="0.25">
      <c r="A188" s="385" t="s">
        <v>238</v>
      </c>
      <c r="B188" s="385" t="s">
        <v>53</v>
      </c>
      <c r="C188" s="386" t="s">
        <v>315</v>
      </c>
      <c r="D188" s="387" t="s">
        <v>316</v>
      </c>
      <c r="E188" s="388" t="s">
        <v>114</v>
      </c>
      <c r="F188" s="389">
        <v>101.9</v>
      </c>
      <c r="G188" s="390">
        <v>552.39</v>
      </c>
      <c r="H188" s="389">
        <v>56288.5</v>
      </c>
      <c r="I188" s="431"/>
      <c r="J188" s="431">
        <f t="shared" si="13"/>
        <v>552.39</v>
      </c>
      <c r="K188" s="456">
        <f t="shared" si="14"/>
        <v>0</v>
      </c>
      <c r="L188" s="467">
        <f t="shared" si="15"/>
        <v>0</v>
      </c>
      <c r="M188" s="467">
        <f t="shared" si="16"/>
        <v>552.39</v>
      </c>
      <c r="N188" s="468">
        <f t="shared" si="17"/>
        <v>0</v>
      </c>
    </row>
    <row r="189" spans="1:14" ht="22.5" x14ac:dyDescent="0.25">
      <c r="A189" s="391" t="s">
        <v>241</v>
      </c>
      <c r="B189" s="391" t="s">
        <v>69</v>
      </c>
      <c r="C189" s="392" t="s">
        <v>318</v>
      </c>
      <c r="D189" s="393" t="s">
        <v>319</v>
      </c>
      <c r="E189" s="394" t="s">
        <v>114</v>
      </c>
      <c r="F189" s="395">
        <v>101.9</v>
      </c>
      <c r="G189" s="396">
        <v>1060.07</v>
      </c>
      <c r="H189" s="395">
        <v>108021.1</v>
      </c>
      <c r="I189" s="431"/>
      <c r="J189" s="431">
        <f t="shared" si="13"/>
        <v>1060.07</v>
      </c>
      <c r="K189" s="456">
        <f t="shared" si="14"/>
        <v>0</v>
      </c>
      <c r="L189" s="467">
        <f t="shared" si="15"/>
        <v>0</v>
      </c>
      <c r="M189" s="467">
        <f t="shared" si="16"/>
        <v>1060.07</v>
      </c>
      <c r="N189" s="468">
        <f t="shared" si="17"/>
        <v>0</v>
      </c>
    </row>
    <row r="190" spans="1:14" x14ac:dyDescent="0.25">
      <c r="A190" s="391" t="s">
        <v>244</v>
      </c>
      <c r="B190" s="391" t="s">
        <v>69</v>
      </c>
      <c r="C190" s="392" t="s">
        <v>321</v>
      </c>
      <c r="D190" s="393" t="s">
        <v>322</v>
      </c>
      <c r="E190" s="394" t="s">
        <v>67</v>
      </c>
      <c r="F190" s="395">
        <v>5</v>
      </c>
      <c r="G190" s="396">
        <v>739.15</v>
      </c>
      <c r="H190" s="395">
        <v>3695.8</v>
      </c>
      <c r="I190" s="431"/>
      <c r="J190" s="431">
        <f t="shared" si="13"/>
        <v>739.15</v>
      </c>
      <c r="K190" s="456">
        <f t="shared" si="14"/>
        <v>0</v>
      </c>
      <c r="L190" s="467">
        <f t="shared" si="15"/>
        <v>0</v>
      </c>
      <c r="M190" s="467">
        <f t="shared" si="16"/>
        <v>739.15</v>
      </c>
      <c r="N190" s="468">
        <f t="shared" si="17"/>
        <v>0</v>
      </c>
    </row>
    <row r="191" spans="1:14" ht="22.5" x14ac:dyDescent="0.25">
      <c r="A191" s="385" t="s">
        <v>248</v>
      </c>
      <c r="B191" s="385" t="s">
        <v>53</v>
      </c>
      <c r="C191" s="386" t="s">
        <v>339</v>
      </c>
      <c r="D191" s="387" t="s">
        <v>340</v>
      </c>
      <c r="E191" s="388" t="s">
        <v>67</v>
      </c>
      <c r="F191" s="389">
        <v>1</v>
      </c>
      <c r="G191" s="390">
        <v>260.41000000000003</v>
      </c>
      <c r="H191" s="389">
        <v>260.39999999999998</v>
      </c>
      <c r="I191" s="431"/>
      <c r="J191" s="431">
        <f t="shared" si="13"/>
        <v>260.41000000000003</v>
      </c>
      <c r="K191" s="456">
        <f t="shared" si="14"/>
        <v>0</v>
      </c>
      <c r="L191" s="467">
        <f t="shared" si="15"/>
        <v>0</v>
      </c>
      <c r="M191" s="467">
        <f t="shared" si="16"/>
        <v>260.41000000000003</v>
      </c>
      <c r="N191" s="468">
        <f t="shared" si="17"/>
        <v>0</v>
      </c>
    </row>
    <row r="192" spans="1:14" ht="22.5" x14ac:dyDescent="0.25">
      <c r="A192" s="391" t="s">
        <v>251</v>
      </c>
      <c r="B192" s="391" t="s">
        <v>69</v>
      </c>
      <c r="C192" s="392" t="s">
        <v>345</v>
      </c>
      <c r="D192" s="393" t="s">
        <v>346</v>
      </c>
      <c r="E192" s="394" t="s">
        <v>67</v>
      </c>
      <c r="F192" s="395">
        <v>1.02</v>
      </c>
      <c r="G192" s="396">
        <v>1801.85</v>
      </c>
      <c r="H192" s="395">
        <v>1837.9</v>
      </c>
      <c r="I192" s="431"/>
      <c r="J192" s="431">
        <f t="shared" si="13"/>
        <v>1801.85</v>
      </c>
      <c r="K192" s="456">
        <f t="shared" si="14"/>
        <v>0</v>
      </c>
      <c r="L192" s="467">
        <f t="shared" si="15"/>
        <v>0</v>
      </c>
      <c r="M192" s="467">
        <f t="shared" si="16"/>
        <v>1801.85</v>
      </c>
      <c r="N192" s="468">
        <f t="shared" si="17"/>
        <v>0</v>
      </c>
    </row>
    <row r="193" spans="1:14" ht="22.5" x14ac:dyDescent="0.25">
      <c r="A193" s="385" t="s">
        <v>254</v>
      </c>
      <c r="B193" s="385" t="s">
        <v>53</v>
      </c>
      <c r="C193" s="386" t="s">
        <v>348</v>
      </c>
      <c r="D193" s="387" t="s">
        <v>349</v>
      </c>
      <c r="E193" s="388" t="s">
        <v>67</v>
      </c>
      <c r="F193" s="389">
        <v>7</v>
      </c>
      <c r="G193" s="390">
        <v>219.64</v>
      </c>
      <c r="H193" s="389">
        <v>1537.5</v>
      </c>
      <c r="I193" s="431"/>
      <c r="J193" s="431">
        <f t="shared" si="13"/>
        <v>219.64</v>
      </c>
      <c r="K193" s="456">
        <f t="shared" si="14"/>
        <v>0</v>
      </c>
      <c r="L193" s="467">
        <f t="shared" si="15"/>
        <v>0</v>
      </c>
      <c r="M193" s="467">
        <f t="shared" si="16"/>
        <v>219.64</v>
      </c>
      <c r="N193" s="468">
        <f t="shared" si="17"/>
        <v>0</v>
      </c>
    </row>
    <row r="194" spans="1:14" ht="22.5" x14ac:dyDescent="0.25">
      <c r="A194" s="391" t="s">
        <v>257</v>
      </c>
      <c r="B194" s="391" t="s">
        <v>69</v>
      </c>
      <c r="C194" s="392" t="s">
        <v>351</v>
      </c>
      <c r="D194" s="393" t="s">
        <v>352</v>
      </c>
      <c r="E194" s="394" t="s">
        <v>67</v>
      </c>
      <c r="F194" s="395">
        <v>3.05</v>
      </c>
      <c r="G194" s="396">
        <v>1129.77</v>
      </c>
      <c r="H194" s="395">
        <v>3445.8</v>
      </c>
      <c r="I194" s="431"/>
      <c r="J194" s="431">
        <f t="shared" si="13"/>
        <v>1129.77</v>
      </c>
      <c r="K194" s="456">
        <f t="shared" si="14"/>
        <v>0</v>
      </c>
      <c r="L194" s="467">
        <f t="shared" si="15"/>
        <v>0</v>
      </c>
      <c r="M194" s="467">
        <f t="shared" si="16"/>
        <v>1129.77</v>
      </c>
      <c r="N194" s="468">
        <f t="shared" si="17"/>
        <v>0</v>
      </c>
    </row>
    <row r="195" spans="1:14" ht="22.5" x14ac:dyDescent="0.25">
      <c r="A195" s="391" t="s">
        <v>260</v>
      </c>
      <c r="B195" s="391" t="s">
        <v>69</v>
      </c>
      <c r="C195" s="392" t="s">
        <v>354</v>
      </c>
      <c r="D195" s="393" t="s">
        <v>355</v>
      </c>
      <c r="E195" s="394" t="s">
        <v>67</v>
      </c>
      <c r="F195" s="395">
        <v>4.0599999999999996</v>
      </c>
      <c r="G195" s="396">
        <v>1129.77</v>
      </c>
      <c r="H195" s="395">
        <v>4586.8999999999996</v>
      </c>
      <c r="I195" s="431"/>
      <c r="J195" s="431">
        <f t="shared" si="13"/>
        <v>1129.77</v>
      </c>
      <c r="K195" s="456">
        <f t="shared" si="14"/>
        <v>0</v>
      </c>
      <c r="L195" s="467">
        <f t="shared" si="15"/>
        <v>0</v>
      </c>
      <c r="M195" s="467">
        <f t="shared" si="16"/>
        <v>1129.77</v>
      </c>
      <c r="N195" s="468">
        <f t="shared" si="17"/>
        <v>0</v>
      </c>
    </row>
    <row r="196" spans="1:14" ht="56.25" x14ac:dyDescent="0.25">
      <c r="A196" s="385" t="s">
        <v>263</v>
      </c>
      <c r="B196" s="385" t="s">
        <v>53</v>
      </c>
      <c r="C196" s="386" t="s">
        <v>365</v>
      </c>
      <c r="D196" s="387" t="s">
        <v>366</v>
      </c>
      <c r="E196" s="388" t="s">
        <v>114</v>
      </c>
      <c r="F196" s="389">
        <v>101.9</v>
      </c>
      <c r="G196" s="390">
        <v>68</v>
      </c>
      <c r="H196" s="389">
        <v>6929.2</v>
      </c>
      <c r="I196" s="431"/>
      <c r="J196" s="431">
        <f t="shared" si="13"/>
        <v>68</v>
      </c>
      <c r="K196" s="456">
        <f t="shared" si="14"/>
        <v>0</v>
      </c>
      <c r="L196" s="467">
        <f t="shared" si="15"/>
        <v>0</v>
      </c>
      <c r="M196" s="467">
        <f t="shared" si="16"/>
        <v>68</v>
      </c>
      <c r="N196" s="468">
        <f t="shared" si="17"/>
        <v>0</v>
      </c>
    </row>
    <row r="197" spans="1:14" x14ac:dyDescent="0.25">
      <c r="A197" s="385" t="s">
        <v>266</v>
      </c>
      <c r="B197" s="385" t="s">
        <v>53</v>
      </c>
      <c r="C197" s="386" t="s">
        <v>368</v>
      </c>
      <c r="D197" s="387" t="s">
        <v>369</v>
      </c>
      <c r="E197" s="388" t="s">
        <v>67</v>
      </c>
      <c r="F197" s="389">
        <v>6</v>
      </c>
      <c r="G197" s="390">
        <v>808.86</v>
      </c>
      <c r="H197" s="389">
        <v>4853.2</v>
      </c>
      <c r="I197" s="431"/>
      <c r="J197" s="431">
        <f t="shared" si="13"/>
        <v>808.86</v>
      </c>
      <c r="K197" s="456">
        <f t="shared" si="14"/>
        <v>0</v>
      </c>
      <c r="L197" s="467">
        <f t="shared" si="15"/>
        <v>0</v>
      </c>
      <c r="M197" s="467">
        <f t="shared" si="16"/>
        <v>808.86</v>
      </c>
      <c r="N197" s="468">
        <f t="shared" si="17"/>
        <v>0</v>
      </c>
    </row>
    <row r="198" spans="1:14" x14ac:dyDescent="0.25">
      <c r="A198" s="391" t="s">
        <v>269</v>
      </c>
      <c r="B198" s="391" t="s">
        <v>69</v>
      </c>
      <c r="C198" s="392" t="s">
        <v>70</v>
      </c>
      <c r="D198" s="393" t="s">
        <v>370</v>
      </c>
      <c r="E198" s="394" t="s">
        <v>67</v>
      </c>
      <c r="F198" s="395">
        <v>1</v>
      </c>
      <c r="G198" s="396">
        <v>3481.39</v>
      </c>
      <c r="H198" s="395">
        <v>3481.4</v>
      </c>
      <c r="I198" s="431"/>
      <c r="J198" s="431">
        <f t="shared" si="13"/>
        <v>3481.39</v>
      </c>
      <c r="K198" s="456">
        <f t="shared" si="14"/>
        <v>0</v>
      </c>
      <c r="L198" s="467">
        <f t="shared" si="15"/>
        <v>0</v>
      </c>
      <c r="M198" s="467">
        <f t="shared" si="16"/>
        <v>3481.39</v>
      </c>
      <c r="N198" s="468">
        <f t="shared" si="17"/>
        <v>0</v>
      </c>
    </row>
    <row r="199" spans="1:14" x14ac:dyDescent="0.25">
      <c r="A199" s="391" t="s">
        <v>272</v>
      </c>
      <c r="B199" s="391" t="s">
        <v>69</v>
      </c>
      <c r="C199" s="392" t="s">
        <v>372</v>
      </c>
      <c r="D199" s="393" t="s">
        <v>373</v>
      </c>
      <c r="E199" s="394" t="s">
        <v>67</v>
      </c>
      <c r="F199" s="395">
        <v>3</v>
      </c>
      <c r="G199" s="396">
        <v>1202.1099999999999</v>
      </c>
      <c r="H199" s="395">
        <v>3606.3</v>
      </c>
      <c r="I199" s="431"/>
      <c r="J199" s="431">
        <f t="shared" si="13"/>
        <v>1202.1099999999999</v>
      </c>
      <c r="K199" s="456">
        <f t="shared" si="14"/>
        <v>0</v>
      </c>
      <c r="L199" s="467">
        <f t="shared" si="15"/>
        <v>0</v>
      </c>
      <c r="M199" s="467">
        <f t="shared" si="16"/>
        <v>1202.1099999999999</v>
      </c>
      <c r="N199" s="468">
        <f t="shared" si="17"/>
        <v>0</v>
      </c>
    </row>
    <row r="200" spans="1:14" x14ac:dyDescent="0.25">
      <c r="A200" s="391" t="s">
        <v>275</v>
      </c>
      <c r="B200" s="391" t="s">
        <v>69</v>
      </c>
      <c r="C200" s="392" t="s">
        <v>375</v>
      </c>
      <c r="D200" s="393" t="s">
        <v>376</v>
      </c>
      <c r="E200" s="394" t="s">
        <v>67</v>
      </c>
      <c r="F200" s="395">
        <v>2</v>
      </c>
      <c r="G200" s="396">
        <v>775.98</v>
      </c>
      <c r="H200" s="395">
        <v>1552</v>
      </c>
      <c r="I200" s="431"/>
      <c r="J200" s="431">
        <f t="shared" si="13"/>
        <v>775.98</v>
      </c>
      <c r="K200" s="456">
        <f t="shared" si="14"/>
        <v>0</v>
      </c>
      <c r="L200" s="467">
        <f t="shared" si="15"/>
        <v>0</v>
      </c>
      <c r="M200" s="467">
        <f t="shared" si="16"/>
        <v>775.98</v>
      </c>
      <c r="N200" s="468">
        <f t="shared" si="17"/>
        <v>0</v>
      </c>
    </row>
    <row r="201" spans="1:14" x14ac:dyDescent="0.25">
      <c r="A201" s="391" t="s">
        <v>121</v>
      </c>
      <c r="B201" s="391" t="s">
        <v>69</v>
      </c>
      <c r="C201" s="392" t="s">
        <v>378</v>
      </c>
      <c r="D201" s="393" t="s">
        <v>379</v>
      </c>
      <c r="E201" s="394" t="s">
        <v>67</v>
      </c>
      <c r="F201" s="395">
        <v>9</v>
      </c>
      <c r="G201" s="396">
        <v>211.75</v>
      </c>
      <c r="H201" s="395">
        <v>1905.8</v>
      </c>
      <c r="I201" s="431"/>
      <c r="J201" s="431">
        <f t="shared" si="13"/>
        <v>211.75</v>
      </c>
      <c r="K201" s="456">
        <f t="shared" si="14"/>
        <v>0</v>
      </c>
      <c r="L201" s="467">
        <f t="shared" si="15"/>
        <v>0</v>
      </c>
      <c r="M201" s="467">
        <f t="shared" si="16"/>
        <v>211.75</v>
      </c>
      <c r="N201" s="468">
        <f t="shared" si="17"/>
        <v>0</v>
      </c>
    </row>
    <row r="202" spans="1:14" ht="22.5" x14ac:dyDescent="0.25">
      <c r="A202" s="385" t="s">
        <v>279</v>
      </c>
      <c r="B202" s="385" t="s">
        <v>53</v>
      </c>
      <c r="C202" s="386" t="s">
        <v>381</v>
      </c>
      <c r="D202" s="387" t="s">
        <v>382</v>
      </c>
      <c r="E202" s="388" t="s">
        <v>67</v>
      </c>
      <c r="F202" s="389">
        <v>4</v>
      </c>
      <c r="G202" s="390">
        <v>808.86</v>
      </c>
      <c r="H202" s="389">
        <v>3235.4</v>
      </c>
      <c r="I202" s="431"/>
      <c r="J202" s="431">
        <f t="shared" si="13"/>
        <v>808.86</v>
      </c>
      <c r="K202" s="456">
        <f t="shared" si="14"/>
        <v>0</v>
      </c>
      <c r="L202" s="467">
        <f t="shared" si="15"/>
        <v>0</v>
      </c>
      <c r="M202" s="467">
        <f t="shared" si="16"/>
        <v>808.86</v>
      </c>
      <c r="N202" s="468">
        <f t="shared" si="17"/>
        <v>0</v>
      </c>
    </row>
    <row r="203" spans="1:14" ht="22.5" x14ac:dyDescent="0.25">
      <c r="A203" s="391" t="s">
        <v>282</v>
      </c>
      <c r="B203" s="391" t="s">
        <v>69</v>
      </c>
      <c r="C203" s="392" t="s">
        <v>384</v>
      </c>
      <c r="D203" s="393" t="s">
        <v>385</v>
      </c>
      <c r="E203" s="394" t="s">
        <v>67</v>
      </c>
      <c r="F203" s="395">
        <v>4</v>
      </c>
      <c r="G203" s="396">
        <v>1530.92</v>
      </c>
      <c r="H203" s="395">
        <v>6123.7</v>
      </c>
      <c r="I203" s="431"/>
      <c r="J203" s="431">
        <f t="shared" si="13"/>
        <v>1530.92</v>
      </c>
      <c r="K203" s="456">
        <f t="shared" si="14"/>
        <v>0</v>
      </c>
      <c r="L203" s="467">
        <f t="shared" si="15"/>
        <v>0</v>
      </c>
      <c r="M203" s="467">
        <f t="shared" si="16"/>
        <v>1530.92</v>
      </c>
      <c r="N203" s="468">
        <f t="shared" si="17"/>
        <v>0</v>
      </c>
    </row>
    <row r="204" spans="1:14" ht="22.5" x14ac:dyDescent="0.25">
      <c r="A204" s="385" t="s">
        <v>285</v>
      </c>
      <c r="B204" s="385" t="s">
        <v>53</v>
      </c>
      <c r="C204" s="386" t="s">
        <v>387</v>
      </c>
      <c r="D204" s="387" t="s">
        <v>388</v>
      </c>
      <c r="E204" s="388" t="s">
        <v>67</v>
      </c>
      <c r="F204" s="389">
        <v>4</v>
      </c>
      <c r="G204" s="390">
        <v>3234.12</v>
      </c>
      <c r="H204" s="389">
        <v>12936.5</v>
      </c>
      <c r="I204" s="431"/>
      <c r="J204" s="431">
        <f t="shared" si="13"/>
        <v>3234.12</v>
      </c>
      <c r="K204" s="456">
        <f t="shared" si="14"/>
        <v>0</v>
      </c>
      <c r="L204" s="467">
        <f t="shared" si="15"/>
        <v>0</v>
      </c>
      <c r="M204" s="467">
        <f t="shared" si="16"/>
        <v>3234.12</v>
      </c>
      <c r="N204" s="468">
        <f t="shared" si="17"/>
        <v>0</v>
      </c>
    </row>
    <row r="205" spans="1:14" ht="22.5" x14ac:dyDescent="0.25">
      <c r="A205" s="391" t="s">
        <v>288</v>
      </c>
      <c r="B205" s="391" t="s">
        <v>69</v>
      </c>
      <c r="C205" s="392" t="s">
        <v>390</v>
      </c>
      <c r="D205" s="393" t="s">
        <v>391</v>
      </c>
      <c r="E205" s="394" t="s">
        <v>67</v>
      </c>
      <c r="F205" s="395">
        <v>4</v>
      </c>
      <c r="G205" s="396">
        <v>14588.41</v>
      </c>
      <c r="H205" s="395">
        <v>58353.599999999999</v>
      </c>
      <c r="I205" s="431"/>
      <c r="J205" s="431">
        <f t="shared" si="13"/>
        <v>14588.41</v>
      </c>
      <c r="K205" s="456">
        <f t="shared" si="14"/>
        <v>0</v>
      </c>
      <c r="L205" s="467">
        <f t="shared" si="15"/>
        <v>0</v>
      </c>
      <c r="M205" s="467">
        <f t="shared" si="16"/>
        <v>14588.41</v>
      </c>
      <c r="N205" s="468">
        <f t="shared" si="17"/>
        <v>0</v>
      </c>
    </row>
    <row r="206" spans="1:14" ht="22.5" x14ac:dyDescent="0.25">
      <c r="A206" s="385" t="s">
        <v>124</v>
      </c>
      <c r="B206" s="385" t="s">
        <v>53</v>
      </c>
      <c r="C206" s="386" t="s">
        <v>393</v>
      </c>
      <c r="D206" s="387" t="s">
        <v>394</v>
      </c>
      <c r="E206" s="388" t="s">
        <v>67</v>
      </c>
      <c r="F206" s="389">
        <v>4</v>
      </c>
      <c r="G206" s="390">
        <v>485.32</v>
      </c>
      <c r="H206" s="389">
        <v>1941.3</v>
      </c>
      <c r="I206" s="431"/>
      <c r="J206" s="431">
        <f t="shared" si="13"/>
        <v>485.32</v>
      </c>
      <c r="K206" s="456">
        <f t="shared" si="14"/>
        <v>0</v>
      </c>
      <c r="L206" s="467">
        <f t="shared" si="15"/>
        <v>0</v>
      </c>
      <c r="M206" s="467">
        <f t="shared" si="16"/>
        <v>485.32</v>
      </c>
      <c r="N206" s="468">
        <f t="shared" si="17"/>
        <v>0</v>
      </c>
    </row>
    <row r="207" spans="1:14" ht="22.5" x14ac:dyDescent="0.25">
      <c r="A207" s="391" t="s">
        <v>293</v>
      </c>
      <c r="B207" s="391" t="s">
        <v>69</v>
      </c>
      <c r="C207" s="392" t="s">
        <v>396</v>
      </c>
      <c r="D207" s="393" t="s">
        <v>397</v>
      </c>
      <c r="E207" s="394" t="s">
        <v>67</v>
      </c>
      <c r="F207" s="395">
        <v>4</v>
      </c>
      <c r="G207" s="396">
        <v>6510.34</v>
      </c>
      <c r="H207" s="395">
        <v>26041.4</v>
      </c>
      <c r="I207" s="431"/>
      <c r="J207" s="431">
        <f t="shared" si="13"/>
        <v>6510.34</v>
      </c>
      <c r="K207" s="456">
        <f t="shared" si="14"/>
        <v>0</v>
      </c>
      <c r="L207" s="467">
        <f t="shared" si="15"/>
        <v>0</v>
      </c>
      <c r="M207" s="467">
        <f t="shared" si="16"/>
        <v>6510.34</v>
      </c>
      <c r="N207" s="468">
        <f t="shared" si="17"/>
        <v>0</v>
      </c>
    </row>
    <row r="208" spans="1:14" ht="22.5" x14ac:dyDescent="0.25">
      <c r="A208" s="385" t="s">
        <v>296</v>
      </c>
      <c r="B208" s="385" t="s">
        <v>53</v>
      </c>
      <c r="C208" s="386" t="s">
        <v>399</v>
      </c>
      <c r="D208" s="387" t="s">
        <v>400</v>
      </c>
      <c r="E208" s="388" t="s">
        <v>114</v>
      </c>
      <c r="F208" s="389">
        <v>101.9</v>
      </c>
      <c r="G208" s="390">
        <v>9.2100000000000009</v>
      </c>
      <c r="H208" s="389">
        <v>938.5</v>
      </c>
      <c r="I208" s="431"/>
      <c r="J208" s="431">
        <f t="shared" si="13"/>
        <v>9.2100000000000009</v>
      </c>
      <c r="K208" s="456">
        <f t="shared" si="14"/>
        <v>0</v>
      </c>
      <c r="L208" s="467">
        <f t="shared" si="15"/>
        <v>0</v>
      </c>
      <c r="M208" s="467">
        <f t="shared" si="16"/>
        <v>9.2100000000000009</v>
      </c>
      <c r="N208" s="468">
        <f t="shared" si="17"/>
        <v>0</v>
      </c>
    </row>
    <row r="209" spans="1:14" x14ac:dyDescent="0.25">
      <c r="A209" s="378"/>
      <c r="B209" s="379" t="s">
        <v>48</v>
      </c>
      <c r="C209" s="383" t="s">
        <v>110</v>
      </c>
      <c r="D209" s="383" t="s">
        <v>401</v>
      </c>
      <c r="E209" s="378"/>
      <c r="F209" s="378"/>
      <c r="G209" s="381"/>
      <c r="H209" s="384">
        <f>+SUBTOTAL(9,H210:H211)</f>
        <v>480</v>
      </c>
      <c r="I209" s="431"/>
      <c r="J209" s="431">
        <f t="shared" si="13"/>
        <v>0</v>
      </c>
      <c r="K209" s="456">
        <f t="shared" si="14"/>
        <v>0</v>
      </c>
      <c r="L209" s="467">
        <f t="shared" si="15"/>
        <v>0</v>
      </c>
      <c r="M209" s="467">
        <f t="shared" si="16"/>
        <v>0</v>
      </c>
      <c r="N209" s="468">
        <f t="shared" si="17"/>
        <v>0</v>
      </c>
    </row>
    <row r="210" spans="1:14" ht="22.5" x14ac:dyDescent="0.25">
      <c r="A210" s="385" t="s">
        <v>299</v>
      </c>
      <c r="B210" s="385" t="s">
        <v>53</v>
      </c>
      <c r="C210" s="386" t="s">
        <v>403</v>
      </c>
      <c r="D210" s="387" t="s">
        <v>404</v>
      </c>
      <c r="E210" s="388" t="s">
        <v>114</v>
      </c>
      <c r="F210" s="389">
        <v>3</v>
      </c>
      <c r="G210" s="390">
        <v>87.65</v>
      </c>
      <c r="H210" s="389">
        <v>263</v>
      </c>
      <c r="I210" s="431">
        <v>-3</v>
      </c>
      <c r="J210" s="431">
        <f t="shared" si="13"/>
        <v>87.65</v>
      </c>
      <c r="K210" s="456">
        <f t="shared" si="14"/>
        <v>-262.95000000000005</v>
      </c>
      <c r="L210" s="467">
        <f t="shared" si="15"/>
        <v>-3</v>
      </c>
      <c r="M210" s="467">
        <f t="shared" si="16"/>
        <v>87.65</v>
      </c>
      <c r="N210" s="468">
        <f t="shared" si="17"/>
        <v>-262.95000000000005</v>
      </c>
    </row>
    <row r="211" spans="1:14" x14ac:dyDescent="0.25">
      <c r="A211" s="385" t="s">
        <v>302</v>
      </c>
      <c r="B211" s="385" t="s">
        <v>53</v>
      </c>
      <c r="C211" s="386" t="s">
        <v>406</v>
      </c>
      <c r="D211" s="387" t="s">
        <v>407</v>
      </c>
      <c r="E211" s="388" t="s">
        <v>114</v>
      </c>
      <c r="F211" s="389">
        <v>3</v>
      </c>
      <c r="G211" s="390">
        <v>72.34</v>
      </c>
      <c r="H211" s="389">
        <v>217</v>
      </c>
      <c r="I211" s="431">
        <v>-3</v>
      </c>
      <c r="J211" s="431">
        <f t="shared" si="13"/>
        <v>72.34</v>
      </c>
      <c r="K211" s="456">
        <f t="shared" si="14"/>
        <v>-217.02</v>
      </c>
      <c r="L211" s="467">
        <f t="shared" si="15"/>
        <v>-3</v>
      </c>
      <c r="M211" s="467">
        <f t="shared" si="16"/>
        <v>72.34</v>
      </c>
      <c r="N211" s="468">
        <f t="shared" si="17"/>
        <v>-217.02</v>
      </c>
    </row>
    <row r="212" spans="1:14" x14ac:dyDescent="0.25">
      <c r="A212" s="378"/>
      <c r="B212" s="379" t="s">
        <v>48</v>
      </c>
      <c r="C212" s="383" t="s">
        <v>119</v>
      </c>
      <c r="D212" s="383" t="s">
        <v>120</v>
      </c>
      <c r="E212" s="378"/>
      <c r="F212" s="378"/>
      <c r="G212" s="381"/>
      <c r="H212" s="384">
        <f>+SUBTOTAL(9,H213:H215)</f>
        <v>608.29999999999995</v>
      </c>
      <c r="I212" s="431"/>
      <c r="J212" s="431">
        <f t="shared" ref="J212:J215" si="18">G212</f>
        <v>0</v>
      </c>
      <c r="K212" s="456">
        <f t="shared" ref="K212:K215" si="19">I212*J212</f>
        <v>0</v>
      </c>
      <c r="L212" s="467">
        <f t="shared" ref="L212:L216" si="20">I212</f>
        <v>0</v>
      </c>
      <c r="M212" s="467">
        <f t="shared" ref="M212:M216" si="21">J212</f>
        <v>0</v>
      </c>
      <c r="N212" s="468">
        <f t="shared" ref="N212:N216" si="22">L212*M212</f>
        <v>0</v>
      </c>
    </row>
    <row r="213" spans="1:14" x14ac:dyDescent="0.25">
      <c r="A213" s="385" t="s">
        <v>305</v>
      </c>
      <c r="B213" s="385" t="s">
        <v>53</v>
      </c>
      <c r="C213" s="386" t="s">
        <v>122</v>
      </c>
      <c r="D213" s="387" t="s">
        <v>123</v>
      </c>
      <c r="E213" s="388" t="s">
        <v>43</v>
      </c>
      <c r="F213" s="389">
        <v>1.55</v>
      </c>
      <c r="G213" s="390">
        <v>183.21</v>
      </c>
      <c r="H213" s="389">
        <v>284</v>
      </c>
      <c r="I213" s="431">
        <v>-1.55</v>
      </c>
      <c r="J213" s="431">
        <f t="shared" si="18"/>
        <v>183.21</v>
      </c>
      <c r="K213" s="456">
        <f t="shared" si="19"/>
        <v>-283.97550000000001</v>
      </c>
      <c r="L213" s="467">
        <f t="shared" si="20"/>
        <v>-1.55</v>
      </c>
      <c r="M213" s="467">
        <f t="shared" si="21"/>
        <v>183.21</v>
      </c>
      <c r="N213" s="468">
        <f t="shared" si="22"/>
        <v>-283.97550000000001</v>
      </c>
    </row>
    <row r="214" spans="1:14" ht="22.5" x14ac:dyDescent="0.25">
      <c r="A214" s="385" t="s">
        <v>308</v>
      </c>
      <c r="B214" s="385" t="s">
        <v>53</v>
      </c>
      <c r="C214" s="386" t="s">
        <v>417</v>
      </c>
      <c r="D214" s="387" t="s">
        <v>418</v>
      </c>
      <c r="E214" s="388" t="s">
        <v>43</v>
      </c>
      <c r="F214" s="389">
        <v>0.82</v>
      </c>
      <c r="G214" s="390">
        <v>257.77999999999997</v>
      </c>
      <c r="H214" s="389">
        <v>211.4</v>
      </c>
      <c r="I214" s="431">
        <v>-0.82</v>
      </c>
      <c r="J214" s="431">
        <f t="shared" si="18"/>
        <v>257.77999999999997</v>
      </c>
      <c r="K214" s="456">
        <f t="shared" si="19"/>
        <v>-211.37959999999995</v>
      </c>
      <c r="L214" s="467">
        <f t="shared" si="20"/>
        <v>-0.82</v>
      </c>
      <c r="M214" s="467">
        <f t="shared" si="21"/>
        <v>257.77999999999997</v>
      </c>
      <c r="N214" s="468">
        <f t="shared" si="22"/>
        <v>-211.37959999999995</v>
      </c>
    </row>
    <row r="215" spans="1:14" ht="22.5" x14ac:dyDescent="0.25">
      <c r="A215" s="385" t="s">
        <v>311</v>
      </c>
      <c r="B215" s="385" t="s">
        <v>53</v>
      </c>
      <c r="C215" s="386" t="s">
        <v>420</v>
      </c>
      <c r="D215" s="387" t="s">
        <v>421</v>
      </c>
      <c r="E215" s="388" t="s">
        <v>43</v>
      </c>
      <c r="F215" s="389">
        <v>0.73</v>
      </c>
      <c r="G215" s="390">
        <v>154.66999999999999</v>
      </c>
      <c r="H215" s="389">
        <v>112.9</v>
      </c>
      <c r="I215" s="432"/>
      <c r="J215" s="431">
        <f t="shared" si="18"/>
        <v>154.66999999999999</v>
      </c>
      <c r="K215" s="456">
        <f t="shared" si="19"/>
        <v>0</v>
      </c>
      <c r="L215" s="467">
        <f t="shared" si="20"/>
        <v>0</v>
      </c>
      <c r="M215" s="467">
        <f t="shared" si="21"/>
        <v>154.66999999999999</v>
      </c>
      <c r="N215" s="468">
        <f t="shared" si="22"/>
        <v>0</v>
      </c>
    </row>
    <row r="216" spans="1:14" x14ac:dyDescent="0.25">
      <c r="A216" s="378"/>
      <c r="B216" s="379" t="s">
        <v>48</v>
      </c>
      <c r="C216" s="383" t="s">
        <v>422</v>
      </c>
      <c r="D216" s="383" t="s">
        <v>423</v>
      </c>
      <c r="E216" s="378"/>
      <c r="F216" s="378"/>
      <c r="G216" s="381"/>
      <c r="H216" s="384">
        <f>+SUBTOTAL(9,H217)</f>
        <v>0</v>
      </c>
      <c r="I216" s="432"/>
      <c r="J216" s="432"/>
      <c r="K216" s="457">
        <f>SUM(K147:K215)</f>
        <v>-3909.7000999999996</v>
      </c>
      <c r="L216" s="467">
        <f t="shared" si="20"/>
        <v>0</v>
      </c>
      <c r="M216" s="467">
        <f t="shared" si="21"/>
        <v>0</v>
      </c>
      <c r="N216" s="468">
        <f t="shared" si="22"/>
        <v>0</v>
      </c>
    </row>
    <row r="217" spans="1:14" x14ac:dyDescent="0.25">
      <c r="A217" s="223"/>
      <c r="B217" s="223"/>
      <c r="C217" s="223"/>
      <c r="D217" s="223"/>
      <c r="E217" s="223"/>
      <c r="F217" s="223"/>
      <c r="G217" s="223"/>
      <c r="H217" s="223"/>
      <c r="I217" s="244"/>
      <c r="J217" s="244"/>
      <c r="K217" s="251"/>
      <c r="L217" s="223"/>
      <c r="M217" s="223"/>
      <c r="N217" s="223"/>
    </row>
    <row r="218" spans="1:14" ht="15.75" x14ac:dyDescent="0.25">
      <c r="A218" s="327" t="s">
        <v>448</v>
      </c>
      <c r="B218" s="327"/>
      <c r="C218" s="327"/>
      <c r="D218" s="328"/>
      <c r="E218" s="329"/>
      <c r="F218" s="494" t="s">
        <v>90</v>
      </c>
      <c r="G218" s="494"/>
      <c r="H218" s="494"/>
      <c r="I218" s="495" t="s">
        <v>91</v>
      </c>
      <c r="J218" s="495"/>
      <c r="K218" s="495"/>
      <c r="L218" s="496" t="s">
        <v>16</v>
      </c>
      <c r="M218" s="496"/>
      <c r="N218" s="496"/>
    </row>
    <row r="219" spans="1:14" ht="24" x14ac:dyDescent="0.25">
      <c r="A219" s="330" t="s">
        <v>92</v>
      </c>
      <c r="B219" s="330"/>
      <c r="C219" s="330" t="s">
        <v>826</v>
      </c>
      <c r="D219" s="331" t="s">
        <v>45</v>
      </c>
      <c r="E219" s="331" t="s">
        <v>46</v>
      </c>
      <c r="F219" s="332" t="s">
        <v>47</v>
      </c>
      <c r="G219" s="333" t="s">
        <v>93</v>
      </c>
      <c r="H219" s="334" t="s">
        <v>94</v>
      </c>
      <c r="I219" s="428" t="s">
        <v>47</v>
      </c>
      <c r="J219" s="429" t="s">
        <v>95</v>
      </c>
      <c r="K219" s="454" t="s">
        <v>94</v>
      </c>
      <c r="L219" s="335" t="s">
        <v>47</v>
      </c>
      <c r="M219" s="336" t="s">
        <v>95</v>
      </c>
      <c r="N219" s="337" t="s">
        <v>96</v>
      </c>
    </row>
    <row r="220" spans="1:14" x14ac:dyDescent="0.25">
      <c r="A220" s="338"/>
      <c r="B220" s="339" t="s">
        <v>48</v>
      </c>
      <c r="C220" s="341" t="s">
        <v>97</v>
      </c>
      <c r="D220" s="341" t="s">
        <v>98</v>
      </c>
      <c r="E220" s="338"/>
      <c r="F220" s="338"/>
      <c r="G220" s="340"/>
      <c r="H220" s="342">
        <v>825138.20000000007</v>
      </c>
      <c r="I220" s="431"/>
      <c r="J220" s="431"/>
      <c r="K220" s="459"/>
      <c r="L220" s="223"/>
      <c r="M220" s="223"/>
      <c r="N220" s="223"/>
    </row>
    <row r="221" spans="1:14" ht="30" x14ac:dyDescent="0.25">
      <c r="A221" s="343" t="s">
        <v>130</v>
      </c>
      <c r="B221" s="343" t="s">
        <v>53</v>
      </c>
      <c r="C221" s="344" t="s">
        <v>147</v>
      </c>
      <c r="D221" s="345" t="s">
        <v>148</v>
      </c>
      <c r="E221" s="346" t="s">
        <v>61</v>
      </c>
      <c r="F221" s="347">
        <v>168.74</v>
      </c>
      <c r="G221" s="348">
        <v>40.770000000000003</v>
      </c>
      <c r="H221" s="347">
        <v>6879.5</v>
      </c>
      <c r="I221" s="431"/>
      <c r="J221" s="438">
        <v>40.770000000000003</v>
      </c>
      <c r="K221" s="456">
        <f>I221*J221</f>
        <v>0</v>
      </c>
      <c r="L221" s="467">
        <f>I221</f>
        <v>0</v>
      </c>
      <c r="M221" s="467">
        <f>J221</f>
        <v>40.770000000000003</v>
      </c>
      <c r="N221" s="468">
        <f>L221*M221</f>
        <v>0</v>
      </c>
    </row>
    <row r="222" spans="1:14" ht="30" x14ac:dyDescent="0.25">
      <c r="A222" s="343" t="s">
        <v>133</v>
      </c>
      <c r="B222" s="343" t="s">
        <v>53</v>
      </c>
      <c r="C222" s="344" t="s">
        <v>155</v>
      </c>
      <c r="D222" s="345" t="s">
        <v>156</v>
      </c>
      <c r="E222" s="346" t="s">
        <v>61</v>
      </c>
      <c r="F222" s="347">
        <v>322.14</v>
      </c>
      <c r="G222" s="348">
        <v>55.24</v>
      </c>
      <c r="H222" s="347">
        <v>17795</v>
      </c>
      <c r="I222" s="431">
        <f>-153.4*(1.1+0.5+0.5)</f>
        <v>-322.14000000000004</v>
      </c>
      <c r="J222" s="438">
        <v>55.24</v>
      </c>
      <c r="K222" s="456">
        <f t="shared" ref="K222:K285" si="23">I222*J222</f>
        <v>-17795.013600000002</v>
      </c>
      <c r="L222" s="467">
        <f t="shared" ref="L222:L285" si="24">I222</f>
        <v>-322.14000000000004</v>
      </c>
      <c r="M222" s="467">
        <f t="shared" ref="M222:M285" si="25">J222</f>
        <v>55.24</v>
      </c>
      <c r="N222" s="468">
        <f t="shared" ref="N222:N285" si="26">L222*M222</f>
        <v>-17795.013600000002</v>
      </c>
    </row>
    <row r="223" spans="1:14" ht="30" x14ac:dyDescent="0.25">
      <c r="A223" s="343" t="s">
        <v>51</v>
      </c>
      <c r="B223" s="343" t="s">
        <v>53</v>
      </c>
      <c r="C223" s="344" t="s">
        <v>158</v>
      </c>
      <c r="D223" s="345" t="s">
        <v>159</v>
      </c>
      <c r="E223" s="346" t="s">
        <v>61</v>
      </c>
      <c r="F223" s="347">
        <v>168.74</v>
      </c>
      <c r="G223" s="348">
        <v>98.64</v>
      </c>
      <c r="H223" s="347">
        <v>16644.5</v>
      </c>
      <c r="I223" s="431"/>
      <c r="J223" s="438">
        <v>98.64</v>
      </c>
      <c r="K223" s="456">
        <f t="shared" si="23"/>
        <v>0</v>
      </c>
      <c r="L223" s="467">
        <f t="shared" si="24"/>
        <v>0</v>
      </c>
      <c r="M223" s="467">
        <f t="shared" si="25"/>
        <v>98.64</v>
      </c>
      <c r="N223" s="468">
        <f t="shared" si="26"/>
        <v>0</v>
      </c>
    </row>
    <row r="224" spans="1:14" ht="30" x14ac:dyDescent="0.25">
      <c r="A224" s="343" t="s">
        <v>138</v>
      </c>
      <c r="B224" s="343" t="s">
        <v>53</v>
      </c>
      <c r="C224" s="344" t="s">
        <v>172</v>
      </c>
      <c r="D224" s="345" t="s">
        <v>173</v>
      </c>
      <c r="E224" s="346" t="s">
        <v>114</v>
      </c>
      <c r="F224" s="347">
        <v>6.6</v>
      </c>
      <c r="G224" s="348">
        <v>170.98</v>
      </c>
      <c r="H224" s="347">
        <v>1128.5</v>
      </c>
      <c r="I224" s="431"/>
      <c r="J224" s="438">
        <v>170.98</v>
      </c>
      <c r="K224" s="456">
        <f t="shared" si="23"/>
        <v>0</v>
      </c>
      <c r="L224" s="467">
        <f t="shared" si="24"/>
        <v>0</v>
      </c>
      <c r="M224" s="467">
        <f t="shared" si="25"/>
        <v>170.98</v>
      </c>
      <c r="N224" s="468">
        <f t="shared" si="26"/>
        <v>0</v>
      </c>
    </row>
    <row r="225" spans="1:14" ht="30" x14ac:dyDescent="0.25">
      <c r="A225" s="343" t="s">
        <v>141</v>
      </c>
      <c r="B225" s="343" t="s">
        <v>53</v>
      </c>
      <c r="C225" s="344" t="s">
        <v>175</v>
      </c>
      <c r="D225" s="345" t="s">
        <v>176</v>
      </c>
      <c r="E225" s="346" t="s">
        <v>114</v>
      </c>
      <c r="F225" s="347">
        <v>6.6</v>
      </c>
      <c r="G225" s="348">
        <v>147.30000000000001</v>
      </c>
      <c r="H225" s="347">
        <v>972.2</v>
      </c>
      <c r="I225" s="431"/>
      <c r="J225" s="438">
        <v>147.30000000000001</v>
      </c>
      <c r="K225" s="456">
        <f t="shared" si="23"/>
        <v>0</v>
      </c>
      <c r="L225" s="467">
        <f t="shared" si="24"/>
        <v>0</v>
      </c>
      <c r="M225" s="467">
        <f t="shared" si="25"/>
        <v>147.30000000000001</v>
      </c>
      <c r="N225" s="468">
        <f t="shared" si="26"/>
        <v>0</v>
      </c>
    </row>
    <row r="226" spans="1:14" ht="30" x14ac:dyDescent="0.25">
      <c r="A226" s="343" t="s">
        <v>144</v>
      </c>
      <c r="B226" s="343" t="s">
        <v>53</v>
      </c>
      <c r="C226" s="344" t="s">
        <v>184</v>
      </c>
      <c r="D226" s="345" t="s">
        <v>185</v>
      </c>
      <c r="E226" s="346" t="s">
        <v>56</v>
      </c>
      <c r="F226" s="347">
        <v>53.09</v>
      </c>
      <c r="G226" s="348">
        <v>257.77999999999997</v>
      </c>
      <c r="H226" s="347">
        <v>13685.5</v>
      </c>
      <c r="I226" s="431"/>
      <c r="J226" s="438">
        <v>257.77999999999997</v>
      </c>
      <c r="K226" s="456">
        <f t="shared" si="23"/>
        <v>0</v>
      </c>
      <c r="L226" s="467">
        <f t="shared" si="24"/>
        <v>0</v>
      </c>
      <c r="M226" s="467">
        <f t="shared" si="25"/>
        <v>257.77999999999997</v>
      </c>
      <c r="N226" s="468">
        <f t="shared" si="26"/>
        <v>0</v>
      </c>
    </row>
    <row r="227" spans="1:14" ht="30" x14ac:dyDescent="0.25">
      <c r="A227" s="343" t="s">
        <v>63</v>
      </c>
      <c r="B227" s="343" t="s">
        <v>53</v>
      </c>
      <c r="C227" s="344" t="s">
        <v>187</v>
      </c>
      <c r="D227" s="345" t="s">
        <v>188</v>
      </c>
      <c r="E227" s="346" t="s">
        <v>56</v>
      </c>
      <c r="F227" s="347">
        <v>86.25</v>
      </c>
      <c r="G227" s="348">
        <v>257.77999999999997</v>
      </c>
      <c r="H227" s="347">
        <v>22233.5</v>
      </c>
      <c r="I227" s="431"/>
      <c r="J227" s="438">
        <v>257.77999999999997</v>
      </c>
      <c r="K227" s="456">
        <f t="shared" si="23"/>
        <v>0</v>
      </c>
      <c r="L227" s="467">
        <f t="shared" si="24"/>
        <v>0</v>
      </c>
      <c r="M227" s="467">
        <f t="shared" si="25"/>
        <v>257.77999999999997</v>
      </c>
      <c r="N227" s="468">
        <f t="shared" si="26"/>
        <v>0</v>
      </c>
    </row>
    <row r="228" spans="1:14" ht="30" x14ac:dyDescent="0.25">
      <c r="A228" s="343" t="s">
        <v>110</v>
      </c>
      <c r="B228" s="343" t="s">
        <v>53</v>
      </c>
      <c r="C228" s="344" t="s">
        <v>190</v>
      </c>
      <c r="D228" s="345" t="s">
        <v>191</v>
      </c>
      <c r="E228" s="346" t="s">
        <v>56</v>
      </c>
      <c r="F228" s="347">
        <v>25.88</v>
      </c>
      <c r="G228" s="348">
        <v>13.15</v>
      </c>
      <c r="H228" s="347">
        <v>340.3</v>
      </c>
      <c r="I228" s="431"/>
      <c r="J228" s="438">
        <v>13.15</v>
      </c>
      <c r="K228" s="456">
        <f t="shared" si="23"/>
        <v>0</v>
      </c>
      <c r="L228" s="467">
        <f t="shared" si="24"/>
        <v>0</v>
      </c>
      <c r="M228" s="467">
        <f t="shared" si="25"/>
        <v>13.15</v>
      </c>
      <c r="N228" s="468">
        <f t="shared" si="26"/>
        <v>0</v>
      </c>
    </row>
    <row r="229" spans="1:14" ht="30" x14ac:dyDescent="0.25">
      <c r="A229" s="343" t="s">
        <v>151</v>
      </c>
      <c r="B229" s="343" t="s">
        <v>53</v>
      </c>
      <c r="C229" s="344" t="s">
        <v>193</v>
      </c>
      <c r="D229" s="345" t="s">
        <v>194</v>
      </c>
      <c r="E229" s="346" t="s">
        <v>56</v>
      </c>
      <c r="F229" s="347">
        <v>70.150000000000006</v>
      </c>
      <c r="G229" s="348">
        <v>315.64999999999998</v>
      </c>
      <c r="H229" s="347">
        <v>22142.799999999999</v>
      </c>
      <c r="I229" s="431"/>
      <c r="J229" s="438">
        <v>315.64999999999998</v>
      </c>
      <c r="K229" s="456">
        <f t="shared" si="23"/>
        <v>0</v>
      </c>
      <c r="L229" s="467">
        <f t="shared" si="24"/>
        <v>0</v>
      </c>
      <c r="M229" s="467">
        <f t="shared" si="25"/>
        <v>315.64999999999998</v>
      </c>
      <c r="N229" s="468">
        <f t="shared" si="26"/>
        <v>0</v>
      </c>
    </row>
    <row r="230" spans="1:14" ht="30" x14ac:dyDescent="0.25">
      <c r="A230" s="343" t="s">
        <v>154</v>
      </c>
      <c r="B230" s="343" t="s">
        <v>53</v>
      </c>
      <c r="C230" s="344" t="s">
        <v>196</v>
      </c>
      <c r="D230" s="345" t="s">
        <v>197</v>
      </c>
      <c r="E230" s="346" t="s">
        <v>56</v>
      </c>
      <c r="F230" s="347">
        <v>21.05</v>
      </c>
      <c r="G230" s="348">
        <v>15.78</v>
      </c>
      <c r="H230" s="347">
        <v>332.2</v>
      </c>
      <c r="I230" s="431"/>
      <c r="J230" s="438">
        <v>15.78</v>
      </c>
      <c r="K230" s="456">
        <f t="shared" si="23"/>
        <v>0</v>
      </c>
      <c r="L230" s="467">
        <f t="shared" si="24"/>
        <v>0</v>
      </c>
      <c r="M230" s="467">
        <f t="shared" si="25"/>
        <v>15.78</v>
      </c>
      <c r="N230" s="468">
        <f t="shared" si="26"/>
        <v>0</v>
      </c>
    </row>
    <row r="231" spans="1:14" ht="45" x14ac:dyDescent="0.25">
      <c r="A231" s="343" t="s">
        <v>157</v>
      </c>
      <c r="B231" s="343" t="s">
        <v>53</v>
      </c>
      <c r="C231" s="344" t="s">
        <v>199</v>
      </c>
      <c r="D231" s="345" t="s">
        <v>200</v>
      </c>
      <c r="E231" s="346" t="s">
        <v>56</v>
      </c>
      <c r="F231" s="347">
        <v>24.76</v>
      </c>
      <c r="G231" s="348">
        <v>837.79</v>
      </c>
      <c r="H231" s="347">
        <v>20743.7</v>
      </c>
      <c r="I231" s="431"/>
      <c r="J231" s="438">
        <v>837.79</v>
      </c>
      <c r="K231" s="456">
        <f t="shared" si="23"/>
        <v>0</v>
      </c>
      <c r="L231" s="467">
        <f t="shared" si="24"/>
        <v>0</v>
      </c>
      <c r="M231" s="467">
        <f t="shared" si="25"/>
        <v>837.79</v>
      </c>
      <c r="N231" s="468">
        <f t="shared" si="26"/>
        <v>0</v>
      </c>
    </row>
    <row r="232" spans="1:14" ht="45" x14ac:dyDescent="0.25">
      <c r="A232" s="343" t="s">
        <v>160</v>
      </c>
      <c r="B232" s="343" t="s">
        <v>53</v>
      </c>
      <c r="C232" s="344" t="s">
        <v>202</v>
      </c>
      <c r="D232" s="345" t="s">
        <v>203</v>
      </c>
      <c r="E232" s="346" t="s">
        <v>56</v>
      </c>
      <c r="F232" s="347">
        <v>231.51</v>
      </c>
      <c r="G232" s="348">
        <v>1116.6199999999999</v>
      </c>
      <c r="H232" s="347">
        <v>258508.7</v>
      </c>
      <c r="I232" s="431"/>
      <c r="J232" s="438">
        <v>1116.6199999999999</v>
      </c>
      <c r="K232" s="456">
        <f t="shared" si="23"/>
        <v>0</v>
      </c>
      <c r="L232" s="467">
        <f t="shared" si="24"/>
        <v>0</v>
      </c>
      <c r="M232" s="467">
        <f t="shared" si="25"/>
        <v>1116.6199999999999</v>
      </c>
      <c r="N232" s="468">
        <f t="shared" si="26"/>
        <v>0</v>
      </c>
    </row>
    <row r="233" spans="1:14" x14ac:dyDescent="0.25">
      <c r="A233" s="343" t="s">
        <v>163</v>
      </c>
      <c r="B233" s="343" t="s">
        <v>53</v>
      </c>
      <c r="C233" s="344" t="s">
        <v>205</v>
      </c>
      <c r="D233" s="345" t="s">
        <v>206</v>
      </c>
      <c r="E233" s="346" t="s">
        <v>61</v>
      </c>
      <c r="F233" s="347">
        <v>826.55</v>
      </c>
      <c r="G233" s="348">
        <v>99.96</v>
      </c>
      <c r="H233" s="347">
        <v>82621.899999999994</v>
      </c>
      <c r="I233" s="431"/>
      <c r="J233" s="438">
        <v>99.96</v>
      </c>
      <c r="K233" s="456">
        <f t="shared" si="23"/>
        <v>0</v>
      </c>
      <c r="L233" s="467">
        <f t="shared" si="24"/>
        <v>0</v>
      </c>
      <c r="M233" s="467">
        <f t="shared" si="25"/>
        <v>99.96</v>
      </c>
      <c r="N233" s="468">
        <f t="shared" si="26"/>
        <v>0</v>
      </c>
    </row>
    <row r="234" spans="1:14" ht="30" x14ac:dyDescent="0.25">
      <c r="A234" s="343" t="s">
        <v>167</v>
      </c>
      <c r="B234" s="343" t="s">
        <v>53</v>
      </c>
      <c r="C234" s="344" t="s">
        <v>211</v>
      </c>
      <c r="D234" s="345" t="s">
        <v>212</v>
      </c>
      <c r="E234" s="346" t="s">
        <v>61</v>
      </c>
      <c r="F234" s="347">
        <v>826.55</v>
      </c>
      <c r="G234" s="348">
        <v>149.94</v>
      </c>
      <c r="H234" s="347">
        <v>123932.9</v>
      </c>
      <c r="I234" s="431"/>
      <c r="J234" s="438">
        <v>149.94</v>
      </c>
      <c r="K234" s="456">
        <f t="shared" si="23"/>
        <v>0</v>
      </c>
      <c r="L234" s="467">
        <f t="shared" si="24"/>
        <v>0</v>
      </c>
      <c r="M234" s="467">
        <f t="shared" si="25"/>
        <v>149.94</v>
      </c>
      <c r="N234" s="468">
        <f t="shared" si="26"/>
        <v>0</v>
      </c>
    </row>
    <row r="235" spans="1:14" ht="30" x14ac:dyDescent="0.25">
      <c r="A235" s="343" t="s">
        <v>171</v>
      </c>
      <c r="B235" s="343" t="s">
        <v>53</v>
      </c>
      <c r="C235" s="344" t="s">
        <v>217</v>
      </c>
      <c r="D235" s="345" t="s">
        <v>218</v>
      </c>
      <c r="E235" s="346" t="s">
        <v>56</v>
      </c>
      <c r="F235" s="347">
        <v>694.49</v>
      </c>
      <c r="G235" s="348">
        <v>98.38</v>
      </c>
      <c r="H235" s="347">
        <v>68323.899999999994</v>
      </c>
      <c r="I235" s="431"/>
      <c r="J235" s="438">
        <v>98.38</v>
      </c>
      <c r="K235" s="456">
        <f t="shared" si="23"/>
        <v>0</v>
      </c>
      <c r="L235" s="467">
        <f t="shared" si="24"/>
        <v>0</v>
      </c>
      <c r="M235" s="467">
        <f t="shared" si="25"/>
        <v>98.38</v>
      </c>
      <c r="N235" s="468">
        <f t="shared" si="26"/>
        <v>0</v>
      </c>
    </row>
    <row r="236" spans="1:14" ht="30" x14ac:dyDescent="0.25">
      <c r="A236" s="343" t="s">
        <v>174</v>
      </c>
      <c r="B236" s="343" t="s">
        <v>53</v>
      </c>
      <c r="C236" s="344" t="s">
        <v>220</v>
      </c>
      <c r="D236" s="345" t="s">
        <v>221</v>
      </c>
      <c r="E236" s="346" t="s">
        <v>56</v>
      </c>
      <c r="F236" s="347">
        <v>130.41</v>
      </c>
      <c r="G236" s="348">
        <v>247.39</v>
      </c>
      <c r="H236" s="347">
        <v>32262.1</v>
      </c>
      <c r="I236" s="431"/>
      <c r="J236" s="438">
        <v>247.39</v>
      </c>
      <c r="K236" s="456">
        <f t="shared" si="23"/>
        <v>0</v>
      </c>
      <c r="L236" s="467">
        <f t="shared" si="24"/>
        <v>0</v>
      </c>
      <c r="M236" s="467">
        <f t="shared" si="25"/>
        <v>247.39</v>
      </c>
      <c r="N236" s="468">
        <f t="shared" si="26"/>
        <v>0</v>
      </c>
    </row>
    <row r="237" spans="1:14" x14ac:dyDescent="0.25">
      <c r="A237" s="343" t="s">
        <v>177</v>
      </c>
      <c r="B237" s="343" t="s">
        <v>53</v>
      </c>
      <c r="C237" s="344" t="s">
        <v>223</v>
      </c>
      <c r="D237" s="345" t="s">
        <v>224</v>
      </c>
      <c r="E237" s="346" t="s">
        <v>56</v>
      </c>
      <c r="F237" s="347">
        <v>130.41</v>
      </c>
      <c r="G237" s="348">
        <v>44.72</v>
      </c>
      <c r="H237" s="347">
        <v>5831.9</v>
      </c>
      <c r="I237" s="431"/>
      <c r="J237" s="438">
        <v>44.72</v>
      </c>
      <c r="K237" s="456">
        <f t="shared" si="23"/>
        <v>0</v>
      </c>
      <c r="L237" s="467">
        <f t="shared" si="24"/>
        <v>0</v>
      </c>
      <c r="M237" s="467">
        <f t="shared" si="25"/>
        <v>44.72</v>
      </c>
      <c r="N237" s="468">
        <f t="shared" si="26"/>
        <v>0</v>
      </c>
    </row>
    <row r="238" spans="1:14" x14ac:dyDescent="0.25">
      <c r="A238" s="343" t="s">
        <v>180</v>
      </c>
      <c r="B238" s="343" t="s">
        <v>53</v>
      </c>
      <c r="C238" s="344" t="s">
        <v>226</v>
      </c>
      <c r="D238" s="345" t="s">
        <v>227</v>
      </c>
      <c r="E238" s="346" t="s">
        <v>56</v>
      </c>
      <c r="F238" s="347">
        <v>130.41</v>
      </c>
      <c r="G238" s="348">
        <v>11.84</v>
      </c>
      <c r="H238" s="347">
        <v>1544.1</v>
      </c>
      <c r="I238" s="431"/>
      <c r="J238" s="438">
        <v>11.84</v>
      </c>
      <c r="K238" s="456">
        <f t="shared" si="23"/>
        <v>0</v>
      </c>
      <c r="L238" s="467">
        <f t="shared" si="24"/>
        <v>0</v>
      </c>
      <c r="M238" s="467">
        <f t="shared" si="25"/>
        <v>11.84</v>
      </c>
      <c r="N238" s="468">
        <f t="shared" si="26"/>
        <v>0</v>
      </c>
    </row>
    <row r="239" spans="1:14" ht="30" x14ac:dyDescent="0.25">
      <c r="A239" s="343" t="s">
        <v>183</v>
      </c>
      <c r="B239" s="343" t="s">
        <v>53</v>
      </c>
      <c r="C239" s="344" t="s">
        <v>41</v>
      </c>
      <c r="D239" s="345" t="s">
        <v>42</v>
      </c>
      <c r="E239" s="346" t="s">
        <v>43</v>
      </c>
      <c r="F239" s="347">
        <v>260.82</v>
      </c>
      <c r="G239" s="348">
        <v>116</v>
      </c>
      <c r="H239" s="347">
        <v>30255.1</v>
      </c>
      <c r="I239" s="431"/>
      <c r="J239" s="438">
        <v>116</v>
      </c>
      <c r="K239" s="456">
        <f t="shared" si="23"/>
        <v>0</v>
      </c>
      <c r="L239" s="467">
        <f t="shared" si="24"/>
        <v>0</v>
      </c>
      <c r="M239" s="467">
        <f t="shared" si="25"/>
        <v>116</v>
      </c>
      <c r="N239" s="468">
        <f t="shared" si="26"/>
        <v>0</v>
      </c>
    </row>
    <row r="240" spans="1:14" ht="30" x14ac:dyDescent="0.25">
      <c r="A240" s="343" t="s">
        <v>186</v>
      </c>
      <c r="B240" s="343" t="s">
        <v>53</v>
      </c>
      <c r="C240" s="344" t="s">
        <v>230</v>
      </c>
      <c r="D240" s="345" t="s">
        <v>231</v>
      </c>
      <c r="E240" s="346" t="s">
        <v>56</v>
      </c>
      <c r="F240" s="347">
        <v>281.82</v>
      </c>
      <c r="G240" s="348">
        <v>143.36000000000001</v>
      </c>
      <c r="H240" s="347">
        <v>40401.699999999997</v>
      </c>
      <c r="I240" s="431"/>
      <c r="J240" s="438">
        <v>143.36000000000001</v>
      </c>
      <c r="K240" s="456">
        <f t="shared" si="23"/>
        <v>0</v>
      </c>
      <c r="L240" s="467">
        <f t="shared" si="24"/>
        <v>0</v>
      </c>
      <c r="M240" s="467">
        <f t="shared" si="25"/>
        <v>143.36000000000001</v>
      </c>
      <c r="N240" s="468">
        <f t="shared" si="26"/>
        <v>0</v>
      </c>
    </row>
    <row r="241" spans="1:14" ht="30" x14ac:dyDescent="0.25">
      <c r="A241" s="343" t="s">
        <v>189</v>
      </c>
      <c r="B241" s="343" t="s">
        <v>53</v>
      </c>
      <c r="C241" s="344" t="s">
        <v>233</v>
      </c>
      <c r="D241" s="345" t="s">
        <v>234</v>
      </c>
      <c r="E241" s="346" t="s">
        <v>56</v>
      </c>
      <c r="F241" s="347">
        <v>88.23</v>
      </c>
      <c r="G241" s="348">
        <v>318.27999999999997</v>
      </c>
      <c r="H241" s="347">
        <v>28081.8</v>
      </c>
      <c r="I241" s="431"/>
      <c r="J241" s="438">
        <v>318.27999999999997</v>
      </c>
      <c r="K241" s="456">
        <f t="shared" si="23"/>
        <v>0</v>
      </c>
      <c r="L241" s="467">
        <f t="shared" si="24"/>
        <v>0</v>
      </c>
      <c r="M241" s="467">
        <f t="shared" si="25"/>
        <v>318.27999999999997</v>
      </c>
      <c r="N241" s="468">
        <f t="shared" si="26"/>
        <v>0</v>
      </c>
    </row>
    <row r="242" spans="1:14" x14ac:dyDescent="0.25">
      <c r="A242" s="349" t="s">
        <v>192</v>
      </c>
      <c r="B242" s="349" t="s">
        <v>69</v>
      </c>
      <c r="C242" s="350" t="s">
        <v>236</v>
      </c>
      <c r="D242" s="351" t="s">
        <v>237</v>
      </c>
      <c r="E242" s="352" t="s">
        <v>43</v>
      </c>
      <c r="F242" s="353">
        <v>176.46</v>
      </c>
      <c r="G242" s="354">
        <v>172.71</v>
      </c>
      <c r="H242" s="353">
        <v>30476.400000000001</v>
      </c>
      <c r="I242" s="431"/>
      <c r="J242" s="439">
        <v>172.71</v>
      </c>
      <c r="K242" s="456">
        <f t="shared" si="23"/>
        <v>0</v>
      </c>
      <c r="L242" s="467">
        <f t="shared" si="24"/>
        <v>0</v>
      </c>
      <c r="M242" s="467">
        <f t="shared" si="25"/>
        <v>172.71</v>
      </c>
      <c r="N242" s="468">
        <f t="shared" si="26"/>
        <v>0</v>
      </c>
    </row>
    <row r="243" spans="1:14" x14ac:dyDescent="0.25">
      <c r="A243" s="338"/>
      <c r="B243" s="339" t="s">
        <v>48</v>
      </c>
      <c r="C243" s="341" t="s">
        <v>133</v>
      </c>
      <c r="D243" s="341" t="s">
        <v>247</v>
      </c>
      <c r="E243" s="338"/>
      <c r="F243" s="338"/>
      <c r="G243" s="340"/>
      <c r="H243" s="342">
        <v>5863</v>
      </c>
      <c r="I243" s="431"/>
      <c r="J243" s="440"/>
      <c r="K243" s="456">
        <f t="shared" si="23"/>
        <v>0</v>
      </c>
      <c r="L243" s="467">
        <f t="shared" si="24"/>
        <v>0</v>
      </c>
      <c r="M243" s="467">
        <f t="shared" si="25"/>
        <v>0</v>
      </c>
      <c r="N243" s="468">
        <f t="shared" si="26"/>
        <v>0</v>
      </c>
    </row>
    <row r="244" spans="1:14" x14ac:dyDescent="0.25">
      <c r="A244" s="343" t="s">
        <v>195</v>
      </c>
      <c r="B244" s="343" t="s">
        <v>53</v>
      </c>
      <c r="C244" s="344" t="s">
        <v>249</v>
      </c>
      <c r="D244" s="345" t="s">
        <v>250</v>
      </c>
      <c r="E244" s="346" t="s">
        <v>114</v>
      </c>
      <c r="F244" s="347">
        <v>148.58000000000001</v>
      </c>
      <c r="G244" s="348">
        <v>32.880000000000003</v>
      </c>
      <c r="H244" s="347">
        <v>4885.3</v>
      </c>
      <c r="I244" s="431"/>
      <c r="J244" s="438">
        <v>32.880000000000003</v>
      </c>
      <c r="K244" s="456">
        <f t="shared" si="23"/>
        <v>0</v>
      </c>
      <c r="L244" s="467">
        <f t="shared" si="24"/>
        <v>0</v>
      </c>
      <c r="M244" s="467">
        <f t="shared" si="25"/>
        <v>32.880000000000003</v>
      </c>
      <c r="N244" s="468">
        <f t="shared" si="26"/>
        <v>0</v>
      </c>
    </row>
    <row r="245" spans="1:14" ht="30" x14ac:dyDescent="0.25">
      <c r="A245" s="343" t="s">
        <v>198</v>
      </c>
      <c r="B245" s="343" t="s">
        <v>53</v>
      </c>
      <c r="C245" s="344" t="s">
        <v>252</v>
      </c>
      <c r="D245" s="345" t="s">
        <v>253</v>
      </c>
      <c r="E245" s="346" t="s">
        <v>114</v>
      </c>
      <c r="F245" s="347">
        <v>148.58000000000001</v>
      </c>
      <c r="G245" s="348">
        <v>6.58</v>
      </c>
      <c r="H245" s="347">
        <v>977.7</v>
      </c>
      <c r="I245" s="431"/>
      <c r="J245" s="438">
        <v>6.58</v>
      </c>
      <c r="K245" s="456">
        <f t="shared" si="23"/>
        <v>0</v>
      </c>
      <c r="L245" s="467">
        <f t="shared" si="24"/>
        <v>0</v>
      </c>
      <c r="M245" s="467">
        <f t="shared" si="25"/>
        <v>6.58</v>
      </c>
      <c r="N245" s="468">
        <f t="shared" si="26"/>
        <v>0</v>
      </c>
    </row>
    <row r="246" spans="1:14" x14ac:dyDescent="0.25">
      <c r="A246" s="338"/>
      <c r="B246" s="339" t="s">
        <v>48</v>
      </c>
      <c r="C246" s="341" t="s">
        <v>51</v>
      </c>
      <c r="D246" s="341" t="s">
        <v>52</v>
      </c>
      <c r="E246" s="338"/>
      <c r="F246" s="338"/>
      <c r="G246" s="340"/>
      <c r="H246" s="342">
        <v>68777</v>
      </c>
      <c r="I246" s="431"/>
      <c r="J246" s="440"/>
      <c r="K246" s="456">
        <f t="shared" si="23"/>
        <v>0</v>
      </c>
      <c r="L246" s="467">
        <f t="shared" si="24"/>
        <v>0</v>
      </c>
      <c r="M246" s="467">
        <f t="shared" si="25"/>
        <v>0</v>
      </c>
      <c r="N246" s="468">
        <f t="shared" si="26"/>
        <v>0</v>
      </c>
    </row>
    <row r="247" spans="1:14" ht="30" x14ac:dyDescent="0.25">
      <c r="A247" s="343" t="s">
        <v>201</v>
      </c>
      <c r="B247" s="343" t="s">
        <v>53</v>
      </c>
      <c r="C247" s="344" t="s">
        <v>270</v>
      </c>
      <c r="D247" s="345" t="s">
        <v>271</v>
      </c>
      <c r="E247" s="346" t="s">
        <v>67</v>
      </c>
      <c r="F247" s="347">
        <v>2</v>
      </c>
      <c r="G247" s="348">
        <v>152.57</v>
      </c>
      <c r="H247" s="347">
        <v>305.10000000000002</v>
      </c>
      <c r="I247" s="431"/>
      <c r="J247" s="438">
        <v>152.57</v>
      </c>
      <c r="K247" s="456">
        <f t="shared" si="23"/>
        <v>0</v>
      </c>
      <c r="L247" s="467">
        <f t="shared" si="24"/>
        <v>0</v>
      </c>
      <c r="M247" s="467">
        <f t="shared" si="25"/>
        <v>152.57</v>
      </c>
      <c r="N247" s="468">
        <f t="shared" si="26"/>
        <v>0</v>
      </c>
    </row>
    <row r="248" spans="1:14" x14ac:dyDescent="0.25">
      <c r="A248" s="349" t="s">
        <v>204</v>
      </c>
      <c r="B248" s="349" t="s">
        <v>69</v>
      </c>
      <c r="C248" s="350" t="s">
        <v>273</v>
      </c>
      <c r="D248" s="351" t="s">
        <v>274</v>
      </c>
      <c r="E248" s="352" t="s">
        <v>67</v>
      </c>
      <c r="F248" s="353">
        <v>2</v>
      </c>
      <c r="G248" s="354">
        <v>395.88</v>
      </c>
      <c r="H248" s="353">
        <v>791.8</v>
      </c>
      <c r="I248" s="431"/>
      <c r="J248" s="439">
        <v>395.88</v>
      </c>
      <c r="K248" s="456">
        <f t="shared" si="23"/>
        <v>0</v>
      </c>
      <c r="L248" s="467">
        <f t="shared" si="24"/>
        <v>0</v>
      </c>
      <c r="M248" s="467">
        <f t="shared" si="25"/>
        <v>395.88</v>
      </c>
      <c r="N248" s="468">
        <f t="shared" si="26"/>
        <v>0</v>
      </c>
    </row>
    <row r="249" spans="1:14" ht="30" x14ac:dyDescent="0.25">
      <c r="A249" s="343" t="s">
        <v>207</v>
      </c>
      <c r="B249" s="343" t="s">
        <v>53</v>
      </c>
      <c r="C249" s="344" t="s">
        <v>107</v>
      </c>
      <c r="D249" s="345" t="s">
        <v>108</v>
      </c>
      <c r="E249" s="346" t="s">
        <v>56</v>
      </c>
      <c r="F249" s="347">
        <v>19.29</v>
      </c>
      <c r="G249" s="348">
        <v>3239.16</v>
      </c>
      <c r="H249" s="347">
        <v>62483.4</v>
      </c>
      <c r="I249" s="431"/>
      <c r="J249" s="438">
        <v>3239.16</v>
      </c>
      <c r="K249" s="456">
        <f t="shared" si="23"/>
        <v>0</v>
      </c>
      <c r="L249" s="467">
        <f t="shared" si="24"/>
        <v>0</v>
      </c>
      <c r="M249" s="467">
        <f t="shared" si="25"/>
        <v>3239.16</v>
      </c>
      <c r="N249" s="468">
        <f t="shared" si="26"/>
        <v>0</v>
      </c>
    </row>
    <row r="250" spans="1:14" ht="30" x14ac:dyDescent="0.25">
      <c r="A250" s="343" t="s">
        <v>210</v>
      </c>
      <c r="B250" s="343" t="s">
        <v>53</v>
      </c>
      <c r="C250" s="344" t="s">
        <v>276</v>
      </c>
      <c r="D250" s="345" t="s">
        <v>277</v>
      </c>
      <c r="E250" s="346" t="s">
        <v>56</v>
      </c>
      <c r="F250" s="347">
        <v>1.63</v>
      </c>
      <c r="G250" s="348">
        <v>3188.13</v>
      </c>
      <c r="H250" s="347">
        <v>5196.7</v>
      </c>
      <c r="I250" s="431"/>
      <c r="J250" s="438">
        <v>3188.13</v>
      </c>
      <c r="K250" s="456">
        <f t="shared" si="23"/>
        <v>0</v>
      </c>
      <c r="L250" s="467">
        <f t="shared" si="24"/>
        <v>0</v>
      </c>
      <c r="M250" s="467">
        <f t="shared" si="25"/>
        <v>3188.13</v>
      </c>
      <c r="N250" s="468">
        <f t="shared" si="26"/>
        <v>0</v>
      </c>
    </row>
    <row r="251" spans="1:14" x14ac:dyDescent="0.25">
      <c r="A251" s="338"/>
      <c r="B251" s="339" t="s">
        <v>48</v>
      </c>
      <c r="C251" s="341" t="s">
        <v>138</v>
      </c>
      <c r="D251" s="341" t="s">
        <v>278</v>
      </c>
      <c r="E251" s="338"/>
      <c r="F251" s="338"/>
      <c r="G251" s="340"/>
      <c r="H251" s="342">
        <v>282293.7</v>
      </c>
      <c r="I251" s="431"/>
      <c r="J251" s="440"/>
      <c r="K251" s="456">
        <f t="shared" si="23"/>
        <v>0</v>
      </c>
      <c r="L251" s="467">
        <f t="shared" si="24"/>
        <v>0</v>
      </c>
      <c r="M251" s="467">
        <f t="shared" si="25"/>
        <v>0</v>
      </c>
      <c r="N251" s="468">
        <f t="shared" si="26"/>
        <v>0</v>
      </c>
    </row>
    <row r="252" spans="1:14" x14ac:dyDescent="0.25">
      <c r="A252" s="343" t="s">
        <v>213</v>
      </c>
      <c r="B252" s="343" t="s">
        <v>53</v>
      </c>
      <c r="C252" s="344" t="s">
        <v>283</v>
      </c>
      <c r="D252" s="345" t="s">
        <v>284</v>
      </c>
      <c r="E252" s="346" t="s">
        <v>61</v>
      </c>
      <c r="F252" s="347">
        <v>168.74</v>
      </c>
      <c r="G252" s="348">
        <v>302.54000000000002</v>
      </c>
      <c r="H252" s="347">
        <v>51050.6</v>
      </c>
      <c r="I252" s="431">
        <f>-153.4*1.1</f>
        <v>-168.74</v>
      </c>
      <c r="J252" s="438">
        <v>302.54000000000002</v>
      </c>
      <c r="K252" s="456">
        <f t="shared" si="23"/>
        <v>-51050.599600000009</v>
      </c>
      <c r="L252" s="467">
        <f t="shared" si="24"/>
        <v>-168.74</v>
      </c>
      <c r="M252" s="467">
        <f t="shared" si="25"/>
        <v>302.54000000000002</v>
      </c>
      <c r="N252" s="468">
        <f t="shared" si="26"/>
        <v>-51050.599600000009</v>
      </c>
    </row>
    <row r="253" spans="1:14" ht="30" x14ac:dyDescent="0.25">
      <c r="A253" s="343" t="s">
        <v>216</v>
      </c>
      <c r="B253" s="343" t="s">
        <v>53</v>
      </c>
      <c r="C253" s="344" t="s">
        <v>289</v>
      </c>
      <c r="D253" s="345" t="s">
        <v>290</v>
      </c>
      <c r="E253" s="346" t="s">
        <v>61</v>
      </c>
      <c r="F253" s="347">
        <v>168.74</v>
      </c>
      <c r="G253" s="348">
        <v>14.18</v>
      </c>
      <c r="H253" s="347">
        <v>2392.6999999999998</v>
      </c>
      <c r="I253" s="431">
        <f>-153.4*1.1</f>
        <v>-168.74</v>
      </c>
      <c r="J253" s="438">
        <v>14.18</v>
      </c>
      <c r="K253" s="456">
        <f t="shared" si="23"/>
        <v>-2392.7332000000001</v>
      </c>
      <c r="L253" s="467">
        <f t="shared" si="24"/>
        <v>-168.74</v>
      </c>
      <c r="M253" s="467">
        <f t="shared" si="25"/>
        <v>14.18</v>
      </c>
      <c r="N253" s="468">
        <f t="shared" si="26"/>
        <v>-2392.7332000000001</v>
      </c>
    </row>
    <row r="254" spans="1:14" ht="30" x14ac:dyDescent="0.25">
      <c r="A254" s="343" t="s">
        <v>219</v>
      </c>
      <c r="B254" s="343" t="s">
        <v>53</v>
      </c>
      <c r="C254" s="344" t="s">
        <v>291</v>
      </c>
      <c r="D254" s="345" t="s">
        <v>292</v>
      </c>
      <c r="E254" s="346" t="s">
        <v>61</v>
      </c>
      <c r="F254" s="347">
        <v>322.14</v>
      </c>
      <c r="G254" s="348">
        <v>20.62</v>
      </c>
      <c r="H254" s="347">
        <v>6642.5</v>
      </c>
      <c r="I254" s="431">
        <f>-153.4*(1.1+0.5+0.5)</f>
        <v>-322.14000000000004</v>
      </c>
      <c r="J254" s="438">
        <v>20.62</v>
      </c>
      <c r="K254" s="456">
        <f t="shared" si="23"/>
        <v>-6642.5268000000015</v>
      </c>
      <c r="L254" s="467">
        <f t="shared" si="24"/>
        <v>-322.14000000000004</v>
      </c>
      <c r="M254" s="467">
        <f t="shared" si="25"/>
        <v>20.62</v>
      </c>
      <c r="N254" s="468">
        <f t="shared" si="26"/>
        <v>-6642.5268000000015</v>
      </c>
    </row>
    <row r="255" spans="1:14" ht="30" x14ac:dyDescent="0.25">
      <c r="A255" s="343" t="s">
        <v>222</v>
      </c>
      <c r="B255" s="343" t="s">
        <v>53</v>
      </c>
      <c r="C255" s="344" t="s">
        <v>294</v>
      </c>
      <c r="D255" s="345" t="s">
        <v>295</v>
      </c>
      <c r="E255" s="346" t="s">
        <v>61</v>
      </c>
      <c r="F255" s="347">
        <v>322.14</v>
      </c>
      <c r="G255" s="348">
        <v>396.71</v>
      </c>
      <c r="H255" s="347">
        <v>127796.2</v>
      </c>
      <c r="I255" s="431">
        <f>-153.4*(1.1+0.5+0.5)</f>
        <v>-322.14000000000004</v>
      </c>
      <c r="J255" s="438">
        <v>396.71</v>
      </c>
      <c r="K255" s="456">
        <f t="shared" si="23"/>
        <v>-127796.1594</v>
      </c>
      <c r="L255" s="467">
        <f t="shared" si="24"/>
        <v>-322.14000000000004</v>
      </c>
      <c r="M255" s="467">
        <f t="shared" si="25"/>
        <v>396.71</v>
      </c>
      <c r="N255" s="468">
        <f t="shared" si="26"/>
        <v>-127796.1594</v>
      </c>
    </row>
    <row r="256" spans="1:14" ht="30" x14ac:dyDescent="0.25">
      <c r="A256" s="343" t="s">
        <v>225</v>
      </c>
      <c r="B256" s="343" t="s">
        <v>53</v>
      </c>
      <c r="C256" s="344" t="s">
        <v>297</v>
      </c>
      <c r="D256" s="345" t="s">
        <v>298</v>
      </c>
      <c r="E256" s="346" t="s">
        <v>61</v>
      </c>
      <c r="F256" s="347">
        <v>168.74</v>
      </c>
      <c r="G256" s="348">
        <v>559.51</v>
      </c>
      <c r="H256" s="347">
        <v>94411.7</v>
      </c>
      <c r="I256" s="431">
        <f>-153.4*1.1</f>
        <v>-168.74</v>
      </c>
      <c r="J256" s="438">
        <v>559.51</v>
      </c>
      <c r="K256" s="456">
        <f t="shared" si="23"/>
        <v>-94411.717400000009</v>
      </c>
      <c r="L256" s="467">
        <f t="shared" si="24"/>
        <v>-168.74</v>
      </c>
      <c r="M256" s="467">
        <f t="shared" si="25"/>
        <v>559.51</v>
      </c>
      <c r="N256" s="468">
        <f t="shared" si="26"/>
        <v>-94411.717400000009</v>
      </c>
    </row>
    <row r="257" spans="1:14" x14ac:dyDescent="0.25">
      <c r="A257" s="338"/>
      <c r="B257" s="339" t="s">
        <v>48</v>
      </c>
      <c r="C257" s="341" t="s">
        <v>63</v>
      </c>
      <c r="D257" s="341" t="s">
        <v>64</v>
      </c>
      <c r="E257" s="338"/>
      <c r="F257" s="338"/>
      <c r="G257" s="340"/>
      <c r="H257" s="342">
        <v>402631.10000000015</v>
      </c>
      <c r="I257" s="431"/>
      <c r="J257" s="440"/>
      <c r="K257" s="456">
        <f t="shared" si="23"/>
        <v>0</v>
      </c>
      <c r="L257" s="467">
        <f t="shared" si="24"/>
        <v>0</v>
      </c>
      <c r="M257" s="467">
        <f t="shared" si="25"/>
        <v>0</v>
      </c>
      <c r="N257" s="468">
        <f t="shared" si="26"/>
        <v>0</v>
      </c>
    </row>
    <row r="258" spans="1:14" ht="45" x14ac:dyDescent="0.25">
      <c r="A258" s="343" t="s">
        <v>228</v>
      </c>
      <c r="B258" s="343" t="s">
        <v>53</v>
      </c>
      <c r="C258" s="344" t="s">
        <v>315</v>
      </c>
      <c r="D258" s="345" t="s">
        <v>316</v>
      </c>
      <c r="E258" s="346" t="s">
        <v>114</v>
      </c>
      <c r="F258" s="347">
        <v>148.58000000000001</v>
      </c>
      <c r="G258" s="348">
        <v>552.39</v>
      </c>
      <c r="H258" s="347">
        <v>82074.100000000006</v>
      </c>
      <c r="I258" s="431"/>
      <c r="J258" s="438">
        <v>552.39</v>
      </c>
      <c r="K258" s="456">
        <f t="shared" si="23"/>
        <v>0</v>
      </c>
      <c r="L258" s="467">
        <f t="shared" si="24"/>
        <v>0</v>
      </c>
      <c r="M258" s="467">
        <f t="shared" si="25"/>
        <v>552.39</v>
      </c>
      <c r="N258" s="468">
        <f t="shared" si="26"/>
        <v>0</v>
      </c>
    </row>
    <row r="259" spans="1:14" ht="22.5" x14ac:dyDescent="0.25">
      <c r="A259" s="349" t="s">
        <v>229</v>
      </c>
      <c r="B259" s="349" t="s">
        <v>69</v>
      </c>
      <c r="C259" s="350" t="s">
        <v>318</v>
      </c>
      <c r="D259" s="351" t="s">
        <v>319</v>
      </c>
      <c r="E259" s="352" t="s">
        <v>114</v>
      </c>
      <c r="F259" s="353">
        <v>148.58000000000001</v>
      </c>
      <c r="G259" s="354">
        <v>1060.07</v>
      </c>
      <c r="H259" s="353">
        <v>157505.20000000001</v>
      </c>
      <c r="I259" s="431"/>
      <c r="J259" s="439">
        <v>1060.07</v>
      </c>
      <c r="K259" s="456">
        <f t="shared" si="23"/>
        <v>0</v>
      </c>
      <c r="L259" s="467">
        <f t="shared" si="24"/>
        <v>0</v>
      </c>
      <c r="M259" s="467">
        <f t="shared" si="25"/>
        <v>1060.07</v>
      </c>
      <c r="N259" s="468">
        <f t="shared" si="26"/>
        <v>0</v>
      </c>
    </row>
    <row r="260" spans="1:14" x14ac:dyDescent="0.25">
      <c r="A260" s="349" t="s">
        <v>232</v>
      </c>
      <c r="B260" s="349" t="s">
        <v>69</v>
      </c>
      <c r="C260" s="350" t="s">
        <v>321</v>
      </c>
      <c r="D260" s="351" t="s">
        <v>322</v>
      </c>
      <c r="E260" s="352" t="s">
        <v>67</v>
      </c>
      <c r="F260" s="353">
        <v>8</v>
      </c>
      <c r="G260" s="354">
        <v>739.15</v>
      </c>
      <c r="H260" s="353">
        <v>5913.2</v>
      </c>
      <c r="I260" s="431"/>
      <c r="J260" s="439">
        <v>739.15</v>
      </c>
      <c r="K260" s="456">
        <f t="shared" si="23"/>
        <v>0</v>
      </c>
      <c r="L260" s="467">
        <f t="shared" si="24"/>
        <v>0</v>
      </c>
      <c r="M260" s="467">
        <f t="shared" si="25"/>
        <v>739.15</v>
      </c>
      <c r="N260" s="468">
        <f t="shared" si="26"/>
        <v>0</v>
      </c>
    </row>
    <row r="261" spans="1:14" ht="30" x14ac:dyDescent="0.25">
      <c r="A261" s="343" t="s">
        <v>235</v>
      </c>
      <c r="B261" s="343" t="s">
        <v>53</v>
      </c>
      <c r="C261" s="344" t="s">
        <v>339</v>
      </c>
      <c r="D261" s="345" t="s">
        <v>340</v>
      </c>
      <c r="E261" s="346" t="s">
        <v>67</v>
      </c>
      <c r="F261" s="347">
        <v>4</v>
      </c>
      <c r="G261" s="348">
        <v>260.41000000000003</v>
      </c>
      <c r="H261" s="347">
        <v>1041.5999999999999</v>
      </c>
      <c r="I261" s="431"/>
      <c r="J261" s="438">
        <v>260.41000000000003</v>
      </c>
      <c r="K261" s="456">
        <f t="shared" si="23"/>
        <v>0</v>
      </c>
      <c r="L261" s="467">
        <f t="shared" si="24"/>
        <v>0</v>
      </c>
      <c r="M261" s="467">
        <f t="shared" si="25"/>
        <v>260.41000000000003</v>
      </c>
      <c r="N261" s="468">
        <f t="shared" si="26"/>
        <v>0</v>
      </c>
    </row>
    <row r="262" spans="1:14" ht="22.5" x14ac:dyDescent="0.25">
      <c r="A262" s="349" t="s">
        <v>238</v>
      </c>
      <c r="B262" s="349" t="s">
        <v>69</v>
      </c>
      <c r="C262" s="350" t="s">
        <v>345</v>
      </c>
      <c r="D262" s="351" t="s">
        <v>346</v>
      </c>
      <c r="E262" s="352" t="s">
        <v>67</v>
      </c>
      <c r="F262" s="353">
        <v>4.0599999999999996</v>
      </c>
      <c r="G262" s="354">
        <v>1801.85</v>
      </c>
      <c r="H262" s="353">
        <v>7315.5</v>
      </c>
      <c r="I262" s="431"/>
      <c r="J262" s="439">
        <v>1801.85</v>
      </c>
      <c r="K262" s="456">
        <f t="shared" si="23"/>
        <v>0</v>
      </c>
      <c r="L262" s="467">
        <f t="shared" si="24"/>
        <v>0</v>
      </c>
      <c r="M262" s="467">
        <f t="shared" si="25"/>
        <v>1801.85</v>
      </c>
      <c r="N262" s="468">
        <f t="shared" si="26"/>
        <v>0</v>
      </c>
    </row>
    <row r="263" spans="1:14" ht="30" x14ac:dyDescent="0.25">
      <c r="A263" s="343" t="s">
        <v>241</v>
      </c>
      <c r="B263" s="343" t="s">
        <v>53</v>
      </c>
      <c r="C263" s="344" t="s">
        <v>348</v>
      </c>
      <c r="D263" s="345" t="s">
        <v>349</v>
      </c>
      <c r="E263" s="346" t="s">
        <v>67</v>
      </c>
      <c r="F263" s="347">
        <v>7</v>
      </c>
      <c r="G263" s="348">
        <v>219.64</v>
      </c>
      <c r="H263" s="347">
        <v>1537.5</v>
      </c>
      <c r="I263" s="431"/>
      <c r="J263" s="438">
        <v>219.64</v>
      </c>
      <c r="K263" s="456">
        <f t="shared" si="23"/>
        <v>0</v>
      </c>
      <c r="L263" s="467">
        <f t="shared" si="24"/>
        <v>0</v>
      </c>
      <c r="M263" s="467">
        <f t="shared" si="25"/>
        <v>219.64</v>
      </c>
      <c r="N263" s="468">
        <f t="shared" si="26"/>
        <v>0</v>
      </c>
    </row>
    <row r="264" spans="1:14" ht="22.5" x14ac:dyDescent="0.25">
      <c r="A264" s="349" t="s">
        <v>244</v>
      </c>
      <c r="B264" s="349" t="s">
        <v>69</v>
      </c>
      <c r="C264" s="350" t="s">
        <v>351</v>
      </c>
      <c r="D264" s="351" t="s">
        <v>352</v>
      </c>
      <c r="E264" s="352" t="s">
        <v>67</v>
      </c>
      <c r="F264" s="353">
        <v>3.05</v>
      </c>
      <c r="G264" s="354">
        <v>1129.77</v>
      </c>
      <c r="H264" s="353">
        <v>3445.8</v>
      </c>
      <c r="I264" s="431"/>
      <c r="J264" s="439">
        <v>1129.77</v>
      </c>
      <c r="K264" s="456">
        <f t="shared" si="23"/>
        <v>0</v>
      </c>
      <c r="L264" s="467">
        <f t="shared" si="24"/>
        <v>0</v>
      </c>
      <c r="M264" s="467">
        <f t="shared" si="25"/>
        <v>1129.77</v>
      </c>
      <c r="N264" s="468">
        <f t="shared" si="26"/>
        <v>0</v>
      </c>
    </row>
    <row r="265" spans="1:14" ht="22.5" x14ac:dyDescent="0.25">
      <c r="A265" s="349" t="s">
        <v>248</v>
      </c>
      <c r="B265" s="349" t="s">
        <v>69</v>
      </c>
      <c r="C265" s="350" t="s">
        <v>354</v>
      </c>
      <c r="D265" s="351" t="s">
        <v>355</v>
      </c>
      <c r="E265" s="352" t="s">
        <v>67</v>
      </c>
      <c r="F265" s="353">
        <v>4.0599999999999996</v>
      </c>
      <c r="G265" s="354">
        <v>1129.77</v>
      </c>
      <c r="H265" s="353">
        <v>4586.8999999999996</v>
      </c>
      <c r="I265" s="431"/>
      <c r="J265" s="439">
        <v>1129.77</v>
      </c>
      <c r="K265" s="456">
        <f t="shared" si="23"/>
        <v>0</v>
      </c>
      <c r="L265" s="467">
        <f t="shared" si="24"/>
        <v>0</v>
      </c>
      <c r="M265" s="467">
        <f t="shared" si="25"/>
        <v>1129.77</v>
      </c>
      <c r="N265" s="468">
        <f t="shared" si="26"/>
        <v>0</v>
      </c>
    </row>
    <row r="266" spans="1:14" ht="90" x14ac:dyDescent="0.25">
      <c r="A266" s="343" t="s">
        <v>251</v>
      </c>
      <c r="B266" s="343" t="s">
        <v>53</v>
      </c>
      <c r="C266" s="344" t="s">
        <v>365</v>
      </c>
      <c r="D266" s="345" t="s">
        <v>366</v>
      </c>
      <c r="E266" s="346" t="s">
        <v>114</v>
      </c>
      <c r="F266" s="347">
        <v>148.58000000000001</v>
      </c>
      <c r="G266" s="348">
        <v>68</v>
      </c>
      <c r="H266" s="347">
        <v>10103.4</v>
      </c>
      <c r="I266" s="431"/>
      <c r="J266" s="438">
        <v>68</v>
      </c>
      <c r="K266" s="456">
        <f t="shared" si="23"/>
        <v>0</v>
      </c>
      <c r="L266" s="467">
        <f t="shared" si="24"/>
        <v>0</v>
      </c>
      <c r="M266" s="467">
        <f t="shared" si="25"/>
        <v>68</v>
      </c>
      <c r="N266" s="468">
        <f t="shared" si="26"/>
        <v>0</v>
      </c>
    </row>
    <row r="267" spans="1:14" ht="30" x14ac:dyDescent="0.25">
      <c r="A267" s="343" t="s">
        <v>254</v>
      </c>
      <c r="B267" s="343" t="s">
        <v>53</v>
      </c>
      <c r="C267" s="344" t="s">
        <v>368</v>
      </c>
      <c r="D267" s="345" t="s">
        <v>369</v>
      </c>
      <c r="E267" s="346" t="s">
        <v>67</v>
      </c>
      <c r="F267" s="347">
        <v>6</v>
      </c>
      <c r="G267" s="348">
        <v>808.86</v>
      </c>
      <c r="H267" s="347">
        <v>4853.2</v>
      </c>
      <c r="I267" s="431"/>
      <c r="J267" s="438">
        <v>808.86</v>
      </c>
      <c r="K267" s="456">
        <f t="shared" si="23"/>
        <v>0</v>
      </c>
      <c r="L267" s="467">
        <f t="shared" si="24"/>
        <v>0</v>
      </c>
      <c r="M267" s="467">
        <f t="shared" si="25"/>
        <v>808.86</v>
      </c>
      <c r="N267" s="468">
        <f t="shared" si="26"/>
        <v>0</v>
      </c>
    </row>
    <row r="268" spans="1:14" x14ac:dyDescent="0.25">
      <c r="A268" s="349" t="s">
        <v>257</v>
      </c>
      <c r="B268" s="349" t="s">
        <v>69</v>
      </c>
      <c r="C268" s="350" t="s">
        <v>70</v>
      </c>
      <c r="D268" s="351" t="s">
        <v>370</v>
      </c>
      <c r="E268" s="352" t="s">
        <v>67</v>
      </c>
      <c r="F268" s="353">
        <v>3</v>
      </c>
      <c r="G268" s="354">
        <v>3481.39</v>
      </c>
      <c r="H268" s="353">
        <v>10444.200000000001</v>
      </c>
      <c r="I268" s="431"/>
      <c r="J268" s="439">
        <v>3481.39</v>
      </c>
      <c r="K268" s="456">
        <f t="shared" si="23"/>
        <v>0</v>
      </c>
      <c r="L268" s="467">
        <f t="shared" si="24"/>
        <v>0</v>
      </c>
      <c r="M268" s="467">
        <f t="shared" si="25"/>
        <v>3481.39</v>
      </c>
      <c r="N268" s="468">
        <f t="shared" si="26"/>
        <v>0</v>
      </c>
    </row>
    <row r="269" spans="1:14" x14ac:dyDescent="0.25">
      <c r="A269" s="349" t="s">
        <v>260</v>
      </c>
      <c r="B269" s="349" t="s">
        <v>69</v>
      </c>
      <c r="C269" s="350" t="s">
        <v>375</v>
      </c>
      <c r="D269" s="351" t="s">
        <v>376</v>
      </c>
      <c r="E269" s="352" t="s">
        <v>67</v>
      </c>
      <c r="F269" s="353">
        <v>3</v>
      </c>
      <c r="G269" s="354">
        <v>775.98</v>
      </c>
      <c r="H269" s="353">
        <v>2327.9</v>
      </c>
      <c r="I269" s="431"/>
      <c r="J269" s="439">
        <v>775.98</v>
      </c>
      <c r="K269" s="456">
        <f t="shared" si="23"/>
        <v>0</v>
      </c>
      <c r="L269" s="467">
        <f t="shared" si="24"/>
        <v>0</v>
      </c>
      <c r="M269" s="467">
        <f t="shared" si="25"/>
        <v>775.98</v>
      </c>
      <c r="N269" s="468">
        <f t="shared" si="26"/>
        <v>0</v>
      </c>
    </row>
    <row r="270" spans="1:14" x14ac:dyDescent="0.25">
      <c r="A270" s="349" t="s">
        <v>263</v>
      </c>
      <c r="B270" s="349" t="s">
        <v>69</v>
      </c>
      <c r="C270" s="350" t="s">
        <v>378</v>
      </c>
      <c r="D270" s="351" t="s">
        <v>379</v>
      </c>
      <c r="E270" s="352" t="s">
        <v>67</v>
      </c>
      <c r="F270" s="353">
        <v>7</v>
      </c>
      <c r="G270" s="354">
        <v>211.75</v>
      </c>
      <c r="H270" s="353">
        <v>1482.3</v>
      </c>
      <c r="I270" s="431"/>
      <c r="J270" s="439">
        <v>211.75</v>
      </c>
      <c r="K270" s="456">
        <f t="shared" si="23"/>
        <v>0</v>
      </c>
      <c r="L270" s="467">
        <f t="shared" si="24"/>
        <v>0</v>
      </c>
      <c r="M270" s="467">
        <f t="shared" si="25"/>
        <v>211.75</v>
      </c>
      <c r="N270" s="468">
        <f t="shared" si="26"/>
        <v>0</v>
      </c>
    </row>
    <row r="271" spans="1:14" ht="30" x14ac:dyDescent="0.25">
      <c r="A271" s="343" t="s">
        <v>266</v>
      </c>
      <c r="B271" s="343" t="s">
        <v>53</v>
      </c>
      <c r="C271" s="344" t="s">
        <v>381</v>
      </c>
      <c r="D271" s="345" t="s">
        <v>382</v>
      </c>
      <c r="E271" s="346" t="s">
        <v>67</v>
      </c>
      <c r="F271" s="347">
        <v>4</v>
      </c>
      <c r="G271" s="348">
        <v>808.86</v>
      </c>
      <c r="H271" s="347">
        <v>3235.4</v>
      </c>
      <c r="I271" s="431"/>
      <c r="J271" s="438">
        <v>808.86</v>
      </c>
      <c r="K271" s="456">
        <f t="shared" si="23"/>
        <v>0</v>
      </c>
      <c r="L271" s="467">
        <f t="shared" si="24"/>
        <v>0</v>
      </c>
      <c r="M271" s="467">
        <f t="shared" si="25"/>
        <v>808.86</v>
      </c>
      <c r="N271" s="468">
        <f t="shared" si="26"/>
        <v>0</v>
      </c>
    </row>
    <row r="272" spans="1:14" ht="22.5" x14ac:dyDescent="0.25">
      <c r="A272" s="349" t="s">
        <v>269</v>
      </c>
      <c r="B272" s="349" t="s">
        <v>69</v>
      </c>
      <c r="C272" s="350" t="s">
        <v>384</v>
      </c>
      <c r="D272" s="351" t="s">
        <v>385</v>
      </c>
      <c r="E272" s="352" t="s">
        <v>67</v>
      </c>
      <c r="F272" s="353">
        <v>4</v>
      </c>
      <c r="G272" s="354">
        <v>1530.92</v>
      </c>
      <c r="H272" s="353">
        <v>6123.7</v>
      </c>
      <c r="I272" s="431"/>
      <c r="J272" s="439">
        <v>1530.92</v>
      </c>
      <c r="K272" s="456">
        <f t="shared" si="23"/>
        <v>0</v>
      </c>
      <c r="L272" s="467">
        <f t="shared" si="24"/>
        <v>0</v>
      </c>
      <c r="M272" s="467">
        <f t="shared" si="25"/>
        <v>1530.92</v>
      </c>
      <c r="N272" s="468">
        <f t="shared" si="26"/>
        <v>0</v>
      </c>
    </row>
    <row r="273" spans="1:14" ht="30" x14ac:dyDescent="0.25">
      <c r="A273" s="343" t="s">
        <v>272</v>
      </c>
      <c r="B273" s="343" t="s">
        <v>53</v>
      </c>
      <c r="C273" s="344" t="s">
        <v>387</v>
      </c>
      <c r="D273" s="345" t="s">
        <v>388</v>
      </c>
      <c r="E273" s="346" t="s">
        <v>67</v>
      </c>
      <c r="F273" s="347">
        <v>4</v>
      </c>
      <c r="G273" s="348">
        <v>3234.12</v>
      </c>
      <c r="H273" s="347">
        <v>12936.5</v>
      </c>
      <c r="I273" s="431"/>
      <c r="J273" s="438">
        <v>3234.12</v>
      </c>
      <c r="K273" s="456">
        <f t="shared" si="23"/>
        <v>0</v>
      </c>
      <c r="L273" s="467">
        <f t="shared" si="24"/>
        <v>0</v>
      </c>
      <c r="M273" s="467">
        <f t="shared" si="25"/>
        <v>3234.12</v>
      </c>
      <c r="N273" s="468">
        <f t="shared" si="26"/>
        <v>0</v>
      </c>
    </row>
    <row r="274" spans="1:14" ht="22.5" x14ac:dyDescent="0.25">
      <c r="A274" s="349" t="s">
        <v>275</v>
      </c>
      <c r="B274" s="349" t="s">
        <v>69</v>
      </c>
      <c r="C274" s="350" t="s">
        <v>390</v>
      </c>
      <c r="D274" s="351" t="s">
        <v>391</v>
      </c>
      <c r="E274" s="352" t="s">
        <v>67</v>
      </c>
      <c r="F274" s="353">
        <v>4</v>
      </c>
      <c r="G274" s="354">
        <v>14588.41</v>
      </c>
      <c r="H274" s="353">
        <v>58353.599999999999</v>
      </c>
      <c r="I274" s="431"/>
      <c r="J274" s="439">
        <v>14588.41</v>
      </c>
      <c r="K274" s="456">
        <f t="shared" si="23"/>
        <v>0</v>
      </c>
      <c r="L274" s="467">
        <f t="shared" si="24"/>
        <v>0</v>
      </c>
      <c r="M274" s="467">
        <f t="shared" si="25"/>
        <v>14588.41</v>
      </c>
      <c r="N274" s="468">
        <f t="shared" si="26"/>
        <v>0</v>
      </c>
    </row>
    <row r="275" spans="1:14" ht="30" x14ac:dyDescent="0.25">
      <c r="A275" s="343" t="s">
        <v>121</v>
      </c>
      <c r="B275" s="343" t="s">
        <v>53</v>
      </c>
      <c r="C275" s="344" t="s">
        <v>393</v>
      </c>
      <c r="D275" s="345" t="s">
        <v>394</v>
      </c>
      <c r="E275" s="346" t="s">
        <v>67</v>
      </c>
      <c r="F275" s="347">
        <v>4</v>
      </c>
      <c r="G275" s="348">
        <v>485.32</v>
      </c>
      <c r="H275" s="347">
        <v>1941.3</v>
      </c>
      <c r="I275" s="431"/>
      <c r="J275" s="438">
        <v>485.32</v>
      </c>
      <c r="K275" s="456">
        <f t="shared" si="23"/>
        <v>0</v>
      </c>
      <c r="L275" s="467">
        <f t="shared" si="24"/>
        <v>0</v>
      </c>
      <c r="M275" s="467">
        <f t="shared" si="25"/>
        <v>485.32</v>
      </c>
      <c r="N275" s="468">
        <f t="shared" si="26"/>
        <v>0</v>
      </c>
    </row>
    <row r="276" spans="1:14" ht="22.5" x14ac:dyDescent="0.25">
      <c r="A276" s="349" t="s">
        <v>279</v>
      </c>
      <c r="B276" s="349" t="s">
        <v>69</v>
      </c>
      <c r="C276" s="350" t="s">
        <v>396</v>
      </c>
      <c r="D276" s="351" t="s">
        <v>397</v>
      </c>
      <c r="E276" s="352" t="s">
        <v>67</v>
      </c>
      <c r="F276" s="353">
        <v>4</v>
      </c>
      <c r="G276" s="354">
        <v>6510.34</v>
      </c>
      <c r="H276" s="353">
        <v>26041.4</v>
      </c>
      <c r="I276" s="431"/>
      <c r="J276" s="439">
        <v>6510.34</v>
      </c>
      <c r="K276" s="456">
        <f t="shared" si="23"/>
        <v>0</v>
      </c>
      <c r="L276" s="467">
        <f t="shared" si="24"/>
        <v>0</v>
      </c>
      <c r="M276" s="467">
        <f t="shared" si="25"/>
        <v>6510.34</v>
      </c>
      <c r="N276" s="468">
        <f t="shared" si="26"/>
        <v>0</v>
      </c>
    </row>
    <row r="277" spans="1:14" ht="30" x14ac:dyDescent="0.25">
      <c r="A277" s="343" t="s">
        <v>282</v>
      </c>
      <c r="B277" s="343" t="s">
        <v>53</v>
      </c>
      <c r="C277" s="344" t="s">
        <v>399</v>
      </c>
      <c r="D277" s="345" t="s">
        <v>400</v>
      </c>
      <c r="E277" s="346" t="s">
        <v>114</v>
      </c>
      <c r="F277" s="347">
        <v>148.58000000000001</v>
      </c>
      <c r="G277" s="348">
        <v>9.2100000000000009</v>
      </c>
      <c r="H277" s="347">
        <v>1368.4</v>
      </c>
      <c r="I277" s="431"/>
      <c r="J277" s="438">
        <v>9.2100000000000009</v>
      </c>
      <c r="K277" s="456">
        <f t="shared" si="23"/>
        <v>0</v>
      </c>
      <c r="L277" s="467">
        <f t="shared" si="24"/>
        <v>0</v>
      </c>
      <c r="M277" s="467">
        <f t="shared" si="25"/>
        <v>9.2100000000000009</v>
      </c>
      <c r="N277" s="468">
        <f t="shared" si="26"/>
        <v>0</v>
      </c>
    </row>
    <row r="278" spans="1:14" x14ac:dyDescent="0.25">
      <c r="A278" s="338"/>
      <c r="B278" s="339" t="s">
        <v>48</v>
      </c>
      <c r="C278" s="341" t="s">
        <v>110</v>
      </c>
      <c r="D278" s="341" t="s">
        <v>401</v>
      </c>
      <c r="E278" s="338"/>
      <c r="F278" s="338"/>
      <c r="G278" s="340"/>
      <c r="H278" s="342">
        <v>49084.9</v>
      </c>
      <c r="I278" s="431"/>
      <c r="J278" s="440"/>
      <c r="K278" s="456">
        <f t="shared" si="23"/>
        <v>0</v>
      </c>
      <c r="L278" s="467">
        <f t="shared" si="24"/>
        <v>0</v>
      </c>
      <c r="M278" s="467">
        <f t="shared" si="25"/>
        <v>0</v>
      </c>
      <c r="N278" s="468">
        <f t="shared" si="26"/>
        <v>0</v>
      </c>
    </row>
    <row r="279" spans="1:14" ht="45" x14ac:dyDescent="0.25">
      <c r="A279" s="343" t="s">
        <v>285</v>
      </c>
      <c r="B279" s="343" t="s">
        <v>53</v>
      </c>
      <c r="C279" s="344" t="s">
        <v>403</v>
      </c>
      <c r="D279" s="345" t="s">
        <v>404</v>
      </c>
      <c r="E279" s="346" t="s">
        <v>114</v>
      </c>
      <c r="F279" s="347">
        <v>306.8</v>
      </c>
      <c r="G279" s="348">
        <v>87.65</v>
      </c>
      <c r="H279" s="347">
        <v>26891</v>
      </c>
      <c r="I279" s="431">
        <f>-(153.4+0)*2</f>
        <v>-306.8</v>
      </c>
      <c r="J279" s="438">
        <v>87.65</v>
      </c>
      <c r="K279" s="456">
        <f t="shared" si="23"/>
        <v>-26891.020000000004</v>
      </c>
      <c r="L279" s="467">
        <f t="shared" si="24"/>
        <v>-306.8</v>
      </c>
      <c r="M279" s="467">
        <f t="shared" si="25"/>
        <v>87.65</v>
      </c>
      <c r="N279" s="468">
        <f t="shared" si="26"/>
        <v>-26891.020000000004</v>
      </c>
    </row>
    <row r="280" spans="1:14" x14ac:dyDescent="0.25">
      <c r="A280" s="343" t="s">
        <v>288</v>
      </c>
      <c r="B280" s="343" t="s">
        <v>53</v>
      </c>
      <c r="C280" s="344" t="s">
        <v>406</v>
      </c>
      <c r="D280" s="345" t="s">
        <v>407</v>
      </c>
      <c r="E280" s="346" t="s">
        <v>114</v>
      </c>
      <c r="F280" s="347">
        <v>306.8</v>
      </c>
      <c r="G280" s="348">
        <v>72.34</v>
      </c>
      <c r="H280" s="347">
        <v>22193.9</v>
      </c>
      <c r="I280" s="431">
        <f>-(153.4+0)*2</f>
        <v>-306.8</v>
      </c>
      <c r="J280" s="438">
        <v>72.34</v>
      </c>
      <c r="K280" s="456">
        <f t="shared" si="23"/>
        <v>-22193.912</v>
      </c>
      <c r="L280" s="467">
        <f t="shared" si="24"/>
        <v>-306.8</v>
      </c>
      <c r="M280" s="467">
        <f t="shared" si="25"/>
        <v>72.34</v>
      </c>
      <c r="N280" s="468">
        <f t="shared" si="26"/>
        <v>-22193.912</v>
      </c>
    </row>
    <row r="281" spans="1:14" x14ac:dyDescent="0.25">
      <c r="A281" s="338"/>
      <c r="B281" s="339" t="s">
        <v>48</v>
      </c>
      <c r="C281" s="341" t="s">
        <v>119</v>
      </c>
      <c r="D281" s="341" t="s">
        <v>120</v>
      </c>
      <c r="E281" s="338"/>
      <c r="F281" s="338"/>
      <c r="G281" s="340"/>
      <c r="H281" s="342">
        <v>62414</v>
      </c>
      <c r="I281" s="431"/>
      <c r="J281" s="440"/>
      <c r="K281" s="456">
        <f t="shared" si="23"/>
        <v>0</v>
      </c>
      <c r="L281" s="467">
        <f t="shared" si="24"/>
        <v>0</v>
      </c>
      <c r="M281" s="467">
        <f t="shared" si="25"/>
        <v>0</v>
      </c>
      <c r="N281" s="468">
        <f t="shared" si="26"/>
        <v>0</v>
      </c>
    </row>
    <row r="282" spans="1:14" ht="30" x14ac:dyDescent="0.25">
      <c r="A282" s="343" t="s">
        <v>124</v>
      </c>
      <c r="B282" s="343" t="s">
        <v>53</v>
      </c>
      <c r="C282" s="344" t="s">
        <v>122</v>
      </c>
      <c r="D282" s="345" t="s">
        <v>123</v>
      </c>
      <c r="E282" s="346" t="s">
        <v>43</v>
      </c>
      <c r="F282" s="347">
        <v>158.68</v>
      </c>
      <c r="G282" s="348">
        <v>183.8</v>
      </c>
      <c r="H282" s="347">
        <v>29165.4</v>
      </c>
      <c r="I282" s="431">
        <f>-153.4*(1.1+0.5+0.5)*0.128</f>
        <v>-41.233920000000005</v>
      </c>
      <c r="J282" s="438">
        <v>183.8</v>
      </c>
      <c r="K282" s="456">
        <f t="shared" si="23"/>
        <v>-7578.7944960000013</v>
      </c>
      <c r="L282" s="467">
        <f t="shared" si="24"/>
        <v>-41.233920000000005</v>
      </c>
      <c r="M282" s="467">
        <f t="shared" si="25"/>
        <v>183.8</v>
      </c>
      <c r="N282" s="468">
        <f t="shared" si="26"/>
        <v>-7578.7944960000013</v>
      </c>
    </row>
    <row r="283" spans="1:14" ht="45" x14ac:dyDescent="0.25">
      <c r="A283" s="343" t="s">
        <v>293</v>
      </c>
      <c r="B283" s="343" t="s">
        <v>53</v>
      </c>
      <c r="C283" s="344" t="s">
        <v>417</v>
      </c>
      <c r="D283" s="345" t="s">
        <v>418</v>
      </c>
      <c r="E283" s="346" t="s">
        <v>43</v>
      </c>
      <c r="F283" s="347">
        <v>84.43</v>
      </c>
      <c r="G283" s="348">
        <v>257.77999999999997</v>
      </c>
      <c r="H283" s="347">
        <v>21764.400000000001</v>
      </c>
      <c r="I283" s="431">
        <f>-153.4*(1.1+0.5+0.5)*0.128</f>
        <v>-41.233920000000005</v>
      </c>
      <c r="J283" s="438">
        <v>257.77999999999997</v>
      </c>
      <c r="K283" s="456">
        <f t="shared" si="23"/>
        <v>-10629.279897599999</v>
      </c>
      <c r="L283" s="467">
        <f t="shared" si="24"/>
        <v>-41.233920000000005</v>
      </c>
      <c r="M283" s="467">
        <f t="shared" si="25"/>
        <v>257.77999999999997</v>
      </c>
      <c r="N283" s="468">
        <f t="shared" si="26"/>
        <v>-10629.279897599999</v>
      </c>
    </row>
    <row r="284" spans="1:14" ht="30" x14ac:dyDescent="0.25">
      <c r="A284" s="343" t="s">
        <v>296</v>
      </c>
      <c r="B284" s="343" t="s">
        <v>53</v>
      </c>
      <c r="C284" s="344" t="s">
        <v>420</v>
      </c>
      <c r="D284" s="345" t="s">
        <v>421</v>
      </c>
      <c r="E284" s="346" t="s">
        <v>43</v>
      </c>
      <c r="F284" s="347">
        <v>74.25</v>
      </c>
      <c r="G284" s="348">
        <v>154.66999999999999</v>
      </c>
      <c r="H284" s="347">
        <v>11484.2</v>
      </c>
      <c r="I284" s="431"/>
      <c r="J284" s="438">
        <v>154.66999999999999</v>
      </c>
      <c r="K284" s="456">
        <f t="shared" si="23"/>
        <v>0</v>
      </c>
      <c r="L284" s="467">
        <f t="shared" si="24"/>
        <v>0</v>
      </c>
      <c r="M284" s="467">
        <f t="shared" si="25"/>
        <v>154.66999999999999</v>
      </c>
      <c r="N284" s="468">
        <f t="shared" si="26"/>
        <v>0</v>
      </c>
    </row>
    <row r="285" spans="1:14" x14ac:dyDescent="0.25">
      <c r="A285" s="338"/>
      <c r="B285" s="339" t="s">
        <v>48</v>
      </c>
      <c r="C285" s="341" t="s">
        <v>422</v>
      </c>
      <c r="D285" s="341" t="s">
        <v>423</v>
      </c>
      <c r="E285" s="338"/>
      <c r="F285" s="338"/>
      <c r="G285" s="340"/>
      <c r="H285" s="342">
        <v>47462.6</v>
      </c>
      <c r="I285" s="431"/>
      <c r="J285" s="431"/>
      <c r="K285" s="456">
        <f t="shared" si="23"/>
        <v>0</v>
      </c>
      <c r="L285" s="467">
        <f t="shared" si="24"/>
        <v>0</v>
      </c>
      <c r="M285" s="467">
        <f t="shared" si="25"/>
        <v>0</v>
      </c>
      <c r="N285" s="468">
        <f t="shared" si="26"/>
        <v>0</v>
      </c>
    </row>
    <row r="286" spans="1:14" ht="30" x14ac:dyDescent="0.25">
      <c r="A286" s="343" t="s">
        <v>299</v>
      </c>
      <c r="B286" s="343" t="s">
        <v>53</v>
      </c>
      <c r="C286" s="344" t="s">
        <v>425</v>
      </c>
      <c r="D286" s="345" t="s">
        <v>426</v>
      </c>
      <c r="E286" s="346" t="s">
        <v>43</v>
      </c>
      <c r="F286" s="347">
        <v>414.81</v>
      </c>
      <c r="G286" s="348">
        <v>114.42</v>
      </c>
      <c r="H286" s="347">
        <v>47462.6</v>
      </c>
      <c r="I286" s="431"/>
      <c r="J286" s="431"/>
      <c r="K286" s="456">
        <f t="shared" ref="K286" si="27">I286*J286</f>
        <v>0</v>
      </c>
      <c r="L286" s="467">
        <f t="shared" ref="L286:M286" si="28">I286</f>
        <v>0</v>
      </c>
      <c r="M286" s="467">
        <f t="shared" si="28"/>
        <v>0</v>
      </c>
      <c r="N286" s="468">
        <f t="shared" ref="N286" si="29">L286*M286</f>
        <v>0</v>
      </c>
    </row>
    <row r="287" spans="1:14" x14ac:dyDescent="0.25">
      <c r="A287" s="326"/>
      <c r="B287" s="326"/>
      <c r="C287" s="326"/>
      <c r="D287" s="326"/>
      <c r="E287" s="326"/>
      <c r="F287" s="326"/>
      <c r="G287" s="326"/>
      <c r="H287" s="326"/>
      <c r="I287" s="432"/>
      <c r="J287" s="432"/>
      <c r="K287" s="457"/>
      <c r="L287" s="467">
        <f t="shared" ref="L287:L304" si="30">I287</f>
        <v>0</v>
      </c>
      <c r="M287" s="467">
        <f t="shared" ref="M287:M304" si="31">J287</f>
        <v>0</v>
      </c>
      <c r="N287" s="468">
        <f t="shared" ref="N287:N304" si="32">L287*M287</f>
        <v>0</v>
      </c>
    </row>
    <row r="288" spans="1:14" x14ac:dyDescent="0.25">
      <c r="A288" s="223"/>
      <c r="B288" s="223"/>
      <c r="C288" s="355" t="s">
        <v>427</v>
      </c>
      <c r="D288" s="356"/>
      <c r="E288" s="356"/>
      <c r="F288" s="356"/>
      <c r="G288" s="356"/>
      <c r="H288" s="356"/>
      <c r="I288" s="433"/>
      <c r="J288" s="433"/>
      <c r="K288" s="251"/>
      <c r="L288" s="467">
        <f t="shared" si="30"/>
        <v>0</v>
      </c>
      <c r="M288" s="467">
        <f t="shared" si="31"/>
        <v>0</v>
      </c>
      <c r="N288" s="468">
        <f t="shared" si="32"/>
        <v>0</v>
      </c>
    </row>
    <row r="289" spans="1:14" x14ac:dyDescent="0.25">
      <c r="A289" s="357"/>
      <c r="B289" s="358" t="s">
        <v>48</v>
      </c>
      <c r="C289" s="358" t="s">
        <v>428</v>
      </c>
      <c r="D289" s="358" t="s">
        <v>429</v>
      </c>
      <c r="E289" s="357"/>
      <c r="F289" s="357"/>
      <c r="G289" s="357"/>
      <c r="H289" s="357"/>
      <c r="I289" s="433"/>
      <c r="J289" s="434"/>
      <c r="K289" s="457"/>
      <c r="L289" s="467">
        <f t="shared" si="30"/>
        <v>0</v>
      </c>
      <c r="M289" s="467">
        <f t="shared" si="31"/>
        <v>0</v>
      </c>
      <c r="N289" s="468">
        <f t="shared" si="32"/>
        <v>0</v>
      </c>
    </row>
    <row r="290" spans="1:14" ht="24" x14ac:dyDescent="0.25">
      <c r="A290" s="359"/>
      <c r="B290" s="359" t="s">
        <v>53</v>
      </c>
      <c r="C290" s="360" t="s">
        <v>430</v>
      </c>
      <c r="D290" s="360" t="s">
        <v>431</v>
      </c>
      <c r="E290" s="361" t="s">
        <v>61</v>
      </c>
      <c r="F290" s="361"/>
      <c r="G290" s="361"/>
      <c r="H290" s="361"/>
      <c r="I290" s="435">
        <f>-I256+78</f>
        <v>246.74</v>
      </c>
      <c r="J290" s="437">
        <v>236</v>
      </c>
      <c r="K290" s="458">
        <f t="shared" ref="K290:K303" si="33">+I290*J290</f>
        <v>58230.64</v>
      </c>
      <c r="L290" s="467">
        <f t="shared" si="30"/>
        <v>246.74</v>
      </c>
      <c r="M290" s="467">
        <f t="shared" si="31"/>
        <v>236</v>
      </c>
      <c r="N290" s="468">
        <f t="shared" si="32"/>
        <v>58230.64</v>
      </c>
    </row>
    <row r="291" spans="1:14" ht="24" x14ac:dyDescent="0.25">
      <c r="A291" s="359"/>
      <c r="B291" s="359" t="s">
        <v>53</v>
      </c>
      <c r="C291" s="360" t="s">
        <v>432</v>
      </c>
      <c r="D291" s="360" t="s">
        <v>433</v>
      </c>
      <c r="E291" s="361" t="s">
        <v>61</v>
      </c>
      <c r="F291" s="361"/>
      <c r="G291" s="361"/>
      <c r="H291" s="361"/>
      <c r="I291" s="435">
        <f>+I290</f>
        <v>246.74</v>
      </c>
      <c r="J291" s="437">
        <v>115</v>
      </c>
      <c r="K291" s="458">
        <f t="shared" si="33"/>
        <v>28375.100000000002</v>
      </c>
      <c r="L291" s="467">
        <f t="shared" si="30"/>
        <v>246.74</v>
      </c>
      <c r="M291" s="467">
        <f t="shared" si="31"/>
        <v>115</v>
      </c>
      <c r="N291" s="468">
        <f t="shared" si="32"/>
        <v>28375.100000000002</v>
      </c>
    </row>
    <row r="292" spans="1:14" ht="24" x14ac:dyDescent="0.25">
      <c r="A292" s="359"/>
      <c r="B292" s="359" t="s">
        <v>53</v>
      </c>
      <c r="C292" s="360" t="s">
        <v>434</v>
      </c>
      <c r="D292" s="360" t="s">
        <v>435</v>
      </c>
      <c r="E292" s="361" t="s">
        <v>67</v>
      </c>
      <c r="F292" s="361"/>
      <c r="G292" s="361"/>
      <c r="H292" s="361"/>
      <c r="I292" s="432">
        <v>4</v>
      </c>
      <c r="J292" s="437">
        <v>1870</v>
      </c>
      <c r="K292" s="458">
        <f t="shared" si="33"/>
        <v>7480</v>
      </c>
      <c r="L292" s="467">
        <f t="shared" si="30"/>
        <v>4</v>
      </c>
      <c r="M292" s="467">
        <f t="shared" si="31"/>
        <v>1870</v>
      </c>
      <c r="N292" s="468">
        <f t="shared" si="32"/>
        <v>7480</v>
      </c>
    </row>
    <row r="293" spans="1:14" ht="24" x14ac:dyDescent="0.25">
      <c r="A293" s="359"/>
      <c r="B293" s="359" t="s">
        <v>53</v>
      </c>
      <c r="C293" s="360" t="s">
        <v>436</v>
      </c>
      <c r="D293" s="360" t="s">
        <v>437</v>
      </c>
      <c r="E293" s="361" t="s">
        <v>67</v>
      </c>
      <c r="F293" s="361"/>
      <c r="G293" s="361"/>
      <c r="H293" s="361"/>
      <c r="I293" s="432">
        <v>0</v>
      </c>
      <c r="J293" s="437">
        <v>1050</v>
      </c>
      <c r="K293" s="458">
        <f t="shared" si="33"/>
        <v>0</v>
      </c>
      <c r="L293" s="467">
        <f t="shared" si="30"/>
        <v>0</v>
      </c>
      <c r="M293" s="467">
        <f t="shared" si="31"/>
        <v>1050</v>
      </c>
      <c r="N293" s="468">
        <f t="shared" si="32"/>
        <v>0</v>
      </c>
    </row>
    <row r="294" spans="1:14" x14ac:dyDescent="0.25">
      <c r="A294" s="359"/>
      <c r="B294" s="359" t="s">
        <v>53</v>
      </c>
      <c r="C294" s="360" t="s">
        <v>438</v>
      </c>
      <c r="D294" s="360" t="s">
        <v>439</v>
      </c>
      <c r="E294" s="361" t="s">
        <v>61</v>
      </c>
      <c r="F294" s="361"/>
      <c r="G294" s="361"/>
      <c r="H294" s="361"/>
      <c r="I294" s="435">
        <f>+I291</f>
        <v>246.74</v>
      </c>
      <c r="J294" s="437">
        <v>6.22</v>
      </c>
      <c r="K294" s="458">
        <f t="shared" si="33"/>
        <v>1534.7228</v>
      </c>
      <c r="L294" s="467">
        <f t="shared" si="30"/>
        <v>246.74</v>
      </c>
      <c r="M294" s="467">
        <f t="shared" si="31"/>
        <v>6.22</v>
      </c>
      <c r="N294" s="468">
        <f t="shared" si="32"/>
        <v>1534.7228</v>
      </c>
    </row>
    <row r="295" spans="1:14" x14ac:dyDescent="0.25">
      <c r="A295" s="362"/>
      <c r="B295" s="362" t="s">
        <v>69</v>
      </c>
      <c r="C295" s="363" t="s">
        <v>440</v>
      </c>
      <c r="D295" s="363" t="s">
        <v>441</v>
      </c>
      <c r="E295" s="364" t="s">
        <v>43</v>
      </c>
      <c r="F295" s="364"/>
      <c r="G295" s="364"/>
      <c r="H295" s="364"/>
      <c r="I295" s="435">
        <f>I290*25/1000</f>
        <v>6.1684999999999999</v>
      </c>
      <c r="J295" s="437">
        <v>2700</v>
      </c>
      <c r="K295" s="458">
        <f t="shared" si="33"/>
        <v>16654.95</v>
      </c>
      <c r="L295" s="467">
        <f t="shared" si="30"/>
        <v>6.1684999999999999</v>
      </c>
      <c r="M295" s="467">
        <f t="shared" si="31"/>
        <v>2700</v>
      </c>
      <c r="N295" s="468">
        <f t="shared" si="32"/>
        <v>16654.95</v>
      </c>
    </row>
    <row r="296" spans="1:14" x14ac:dyDescent="0.25">
      <c r="A296" s="362"/>
      <c r="B296" s="362"/>
      <c r="C296" s="363"/>
      <c r="D296" s="365" t="s">
        <v>442</v>
      </c>
      <c r="E296" s="364"/>
      <c r="F296" s="364"/>
      <c r="G296" s="364"/>
      <c r="H296" s="364"/>
      <c r="I296" s="435"/>
      <c r="J296" s="437"/>
      <c r="K296" s="458"/>
      <c r="L296" s="467">
        <f t="shared" si="30"/>
        <v>0</v>
      </c>
      <c r="M296" s="467">
        <f t="shared" si="31"/>
        <v>0</v>
      </c>
      <c r="N296" s="468">
        <f t="shared" si="32"/>
        <v>0</v>
      </c>
    </row>
    <row r="297" spans="1:14" ht="24" x14ac:dyDescent="0.25">
      <c r="A297" s="366" t="s">
        <v>154</v>
      </c>
      <c r="B297" s="366" t="s">
        <v>53</v>
      </c>
      <c r="C297" s="367" t="s">
        <v>155</v>
      </c>
      <c r="D297" s="367" t="s">
        <v>156</v>
      </c>
      <c r="E297" s="368" t="s">
        <v>61</v>
      </c>
      <c r="F297" s="364"/>
      <c r="G297" s="364"/>
      <c r="H297" s="364"/>
      <c r="I297" s="432">
        <v>622</v>
      </c>
      <c r="J297" s="437">
        <v>55.24</v>
      </c>
      <c r="K297" s="458">
        <f t="shared" si="33"/>
        <v>34359.279999999999</v>
      </c>
      <c r="L297" s="467">
        <f t="shared" si="30"/>
        <v>622</v>
      </c>
      <c r="M297" s="467">
        <f t="shared" si="31"/>
        <v>55.24</v>
      </c>
      <c r="N297" s="468">
        <f t="shared" si="32"/>
        <v>34359.279999999999</v>
      </c>
    </row>
    <row r="298" spans="1:14" x14ac:dyDescent="0.25">
      <c r="A298" s="366" t="s">
        <v>414</v>
      </c>
      <c r="B298" s="366" t="s">
        <v>53</v>
      </c>
      <c r="C298" s="367" t="s">
        <v>122</v>
      </c>
      <c r="D298" s="367" t="s">
        <v>123</v>
      </c>
      <c r="E298" s="368" t="s">
        <v>43</v>
      </c>
      <c r="F298" s="364"/>
      <c r="G298" s="364"/>
      <c r="H298" s="364"/>
      <c r="I298" s="432">
        <f>+I297*0.128</f>
        <v>79.616</v>
      </c>
      <c r="J298" s="437">
        <v>151.66</v>
      </c>
      <c r="K298" s="458">
        <f t="shared" si="33"/>
        <v>12074.56256</v>
      </c>
      <c r="L298" s="467">
        <f t="shared" si="30"/>
        <v>79.616</v>
      </c>
      <c r="M298" s="467">
        <f t="shared" si="31"/>
        <v>151.66</v>
      </c>
      <c r="N298" s="468">
        <f t="shared" si="32"/>
        <v>12074.56256</v>
      </c>
    </row>
    <row r="299" spans="1:14" ht="24" x14ac:dyDescent="0.25">
      <c r="A299" s="369" t="s">
        <v>272</v>
      </c>
      <c r="B299" s="366"/>
      <c r="C299" s="370" t="s">
        <v>443</v>
      </c>
      <c r="D299" s="367" t="s">
        <v>444</v>
      </c>
      <c r="E299" s="368" t="s">
        <v>61</v>
      </c>
      <c r="F299" s="364"/>
      <c r="G299" s="364"/>
      <c r="H299" s="364"/>
      <c r="I299" s="435">
        <f>+I290/1.05</f>
        <v>234.99047619047619</v>
      </c>
      <c r="J299" s="437">
        <v>338.17</v>
      </c>
      <c r="K299" s="458">
        <f t="shared" si="33"/>
        <v>79466.729333333336</v>
      </c>
      <c r="L299" s="467">
        <f t="shared" si="30"/>
        <v>234.99047619047619</v>
      </c>
      <c r="M299" s="467">
        <f t="shared" si="31"/>
        <v>338.17</v>
      </c>
      <c r="N299" s="468">
        <f t="shared" si="32"/>
        <v>79466.729333333336</v>
      </c>
    </row>
    <row r="300" spans="1:14" ht="24" x14ac:dyDescent="0.25">
      <c r="A300" s="369" t="s">
        <v>282</v>
      </c>
      <c r="B300" s="366"/>
      <c r="C300" s="326" t="s">
        <v>445</v>
      </c>
      <c r="D300" s="367" t="s">
        <v>446</v>
      </c>
      <c r="E300" s="368" t="s">
        <v>61</v>
      </c>
      <c r="F300" s="364"/>
      <c r="G300" s="364"/>
      <c r="H300" s="364"/>
      <c r="I300" s="435">
        <f>+I299</f>
        <v>234.99047619047619</v>
      </c>
      <c r="J300" s="437">
        <v>443.02</v>
      </c>
      <c r="K300" s="458">
        <f t="shared" si="33"/>
        <v>104105.48076190475</v>
      </c>
      <c r="L300" s="467">
        <f t="shared" si="30"/>
        <v>234.99047619047619</v>
      </c>
      <c r="M300" s="467">
        <f t="shared" si="31"/>
        <v>443.02</v>
      </c>
      <c r="N300" s="468">
        <f t="shared" si="32"/>
        <v>104105.48076190475</v>
      </c>
    </row>
    <row r="301" spans="1:14" x14ac:dyDescent="0.25">
      <c r="A301" s="369" t="s">
        <v>288</v>
      </c>
      <c r="B301" s="366" t="s">
        <v>53</v>
      </c>
      <c r="C301" s="371" t="s">
        <v>289</v>
      </c>
      <c r="D301" s="367" t="s">
        <v>290</v>
      </c>
      <c r="E301" s="368" t="s">
        <v>61</v>
      </c>
      <c r="F301" s="364"/>
      <c r="G301" s="364"/>
      <c r="H301" s="364"/>
      <c r="I301" s="435">
        <f>+I299</f>
        <v>234.99047619047619</v>
      </c>
      <c r="J301" s="437">
        <v>14.18</v>
      </c>
      <c r="K301" s="458">
        <f t="shared" si="33"/>
        <v>3332.1649523809524</v>
      </c>
      <c r="L301" s="467">
        <f t="shared" si="30"/>
        <v>234.99047619047619</v>
      </c>
      <c r="M301" s="467">
        <f t="shared" si="31"/>
        <v>14.18</v>
      </c>
      <c r="N301" s="468">
        <f t="shared" si="32"/>
        <v>3332.1649523809524</v>
      </c>
    </row>
    <row r="302" spans="1:14" x14ac:dyDescent="0.25">
      <c r="A302" s="369" t="s">
        <v>124</v>
      </c>
      <c r="B302" s="366" t="s">
        <v>53</v>
      </c>
      <c r="C302" s="371" t="s">
        <v>291</v>
      </c>
      <c r="D302" s="367" t="s">
        <v>292</v>
      </c>
      <c r="E302" s="368" t="s">
        <v>61</v>
      </c>
      <c r="F302" s="364"/>
      <c r="G302" s="364"/>
      <c r="H302" s="364"/>
      <c r="I302" s="435">
        <f>+I299</f>
        <v>234.99047619047619</v>
      </c>
      <c r="J302" s="437">
        <v>20.62</v>
      </c>
      <c r="K302" s="458">
        <f t="shared" si="33"/>
        <v>4845.5036190476194</v>
      </c>
      <c r="L302" s="467">
        <f t="shared" si="30"/>
        <v>234.99047619047619</v>
      </c>
      <c r="M302" s="467">
        <f t="shared" si="31"/>
        <v>20.62</v>
      </c>
      <c r="N302" s="468">
        <f t="shared" si="32"/>
        <v>4845.5036190476194</v>
      </c>
    </row>
    <row r="303" spans="1:14" ht="24" x14ac:dyDescent="0.25">
      <c r="A303" s="372" t="s">
        <v>416</v>
      </c>
      <c r="B303" s="372" t="s">
        <v>53</v>
      </c>
      <c r="C303" s="373" t="s">
        <v>417</v>
      </c>
      <c r="D303" s="374" t="s">
        <v>418</v>
      </c>
      <c r="E303" s="375" t="s">
        <v>43</v>
      </c>
      <c r="F303" s="364"/>
      <c r="G303" s="364"/>
      <c r="H303" s="364"/>
      <c r="I303" s="435">
        <f>+I298</f>
        <v>79.616</v>
      </c>
      <c r="J303" s="437">
        <v>257.77999999999997</v>
      </c>
      <c r="K303" s="458">
        <f t="shared" si="33"/>
        <v>20523.412479999999</v>
      </c>
      <c r="L303" s="467">
        <f t="shared" si="30"/>
        <v>79.616</v>
      </c>
      <c r="M303" s="467">
        <f t="shared" si="31"/>
        <v>257.77999999999997</v>
      </c>
      <c r="N303" s="468">
        <f t="shared" si="32"/>
        <v>20523.412479999999</v>
      </c>
    </row>
    <row r="304" spans="1:14" x14ac:dyDescent="0.25">
      <c r="A304" s="372"/>
      <c r="B304" s="372"/>
      <c r="C304" s="373"/>
      <c r="D304" s="374"/>
      <c r="E304" s="375"/>
      <c r="F304" s="364"/>
      <c r="G304" s="364"/>
      <c r="H304" s="364"/>
      <c r="I304" s="435"/>
      <c r="J304" s="437"/>
      <c r="K304" s="458">
        <f>SUM(K221:K303)</f>
        <v>3600.7901130665596</v>
      </c>
      <c r="L304" s="467">
        <f t="shared" si="30"/>
        <v>0</v>
      </c>
      <c r="M304" s="467">
        <f t="shared" si="31"/>
        <v>0</v>
      </c>
      <c r="N304" s="468">
        <f t="shared" si="32"/>
        <v>0</v>
      </c>
    </row>
    <row r="305" spans="1:14" x14ac:dyDescent="0.25">
      <c r="A305" s="372"/>
      <c r="B305" s="372"/>
      <c r="C305" s="373"/>
      <c r="D305" s="374"/>
      <c r="E305" s="375"/>
      <c r="F305" s="364"/>
      <c r="G305" s="364"/>
      <c r="H305" s="364"/>
      <c r="I305" s="435"/>
      <c r="J305" s="437"/>
      <c r="K305" s="458"/>
      <c r="L305" s="223"/>
      <c r="M305" s="223"/>
      <c r="N305" s="223"/>
    </row>
    <row r="306" spans="1:14" x14ac:dyDescent="0.25">
      <c r="A306" s="223"/>
      <c r="B306" s="223"/>
      <c r="C306" s="223"/>
      <c r="D306" s="223"/>
      <c r="E306" s="223"/>
      <c r="F306" s="223"/>
      <c r="G306" s="223"/>
      <c r="H306" s="223"/>
      <c r="I306" s="244"/>
      <c r="J306" s="244"/>
      <c r="K306" s="251"/>
      <c r="L306" s="223"/>
      <c r="M306" s="223"/>
      <c r="N306" s="223"/>
    </row>
    <row r="307" spans="1:14" ht="15.75" x14ac:dyDescent="0.25">
      <c r="A307" s="327" t="s">
        <v>449</v>
      </c>
      <c r="B307" s="327"/>
      <c r="C307" s="327"/>
      <c r="D307" s="328"/>
      <c r="E307" s="329"/>
      <c r="F307" s="494" t="s">
        <v>90</v>
      </c>
      <c r="G307" s="494"/>
      <c r="H307" s="494"/>
      <c r="I307" s="495" t="s">
        <v>91</v>
      </c>
      <c r="J307" s="495"/>
      <c r="K307" s="495"/>
      <c r="L307" s="496" t="s">
        <v>16</v>
      </c>
      <c r="M307" s="496"/>
      <c r="N307" s="496"/>
    </row>
    <row r="308" spans="1:14" ht="24" x14ac:dyDescent="0.25">
      <c r="A308" s="330" t="s">
        <v>92</v>
      </c>
      <c r="B308" s="330"/>
      <c r="C308" s="330" t="s">
        <v>826</v>
      </c>
      <c r="D308" s="331" t="s">
        <v>45</v>
      </c>
      <c r="E308" s="331" t="s">
        <v>46</v>
      </c>
      <c r="F308" s="332" t="s">
        <v>47</v>
      </c>
      <c r="G308" s="333" t="s">
        <v>93</v>
      </c>
      <c r="H308" s="334" t="s">
        <v>94</v>
      </c>
      <c r="I308" s="428" t="s">
        <v>47</v>
      </c>
      <c r="J308" s="429" t="s">
        <v>95</v>
      </c>
      <c r="K308" s="454" t="s">
        <v>94</v>
      </c>
      <c r="L308" s="335" t="s">
        <v>47</v>
      </c>
      <c r="M308" s="336" t="s">
        <v>95</v>
      </c>
      <c r="N308" s="337" t="s">
        <v>96</v>
      </c>
    </row>
    <row r="309" spans="1:14" x14ac:dyDescent="0.25">
      <c r="A309" s="338"/>
      <c r="B309" s="339" t="s">
        <v>48</v>
      </c>
      <c r="C309" s="341" t="s">
        <v>97</v>
      </c>
      <c r="D309" s="341" t="s">
        <v>98</v>
      </c>
      <c r="E309" s="338"/>
      <c r="F309" s="338"/>
      <c r="G309" s="340"/>
      <c r="H309" s="342">
        <v>226992.19999999995</v>
      </c>
      <c r="I309" s="431"/>
      <c r="J309" s="431"/>
      <c r="K309" s="459"/>
      <c r="L309" s="223"/>
      <c r="M309" s="223"/>
      <c r="N309" s="223"/>
    </row>
    <row r="310" spans="1:14" ht="30" x14ac:dyDescent="0.25">
      <c r="A310" s="343" t="s">
        <v>130</v>
      </c>
      <c r="B310" s="343" t="s">
        <v>53</v>
      </c>
      <c r="C310" s="344" t="s">
        <v>147</v>
      </c>
      <c r="D310" s="345" t="s">
        <v>148</v>
      </c>
      <c r="E310" s="346" t="s">
        <v>61</v>
      </c>
      <c r="F310" s="347">
        <v>47.3</v>
      </c>
      <c r="G310" s="348">
        <v>40.770000000000003</v>
      </c>
      <c r="H310" s="347">
        <v>1928.4</v>
      </c>
      <c r="I310" s="431"/>
      <c r="J310" s="438">
        <v>40.770000000000003</v>
      </c>
      <c r="K310" s="456">
        <f>I310*J310</f>
        <v>0</v>
      </c>
      <c r="L310" s="467">
        <f>I310</f>
        <v>0</v>
      </c>
      <c r="M310" s="467">
        <f>J310</f>
        <v>40.770000000000003</v>
      </c>
      <c r="N310" s="468">
        <f>L310*M310</f>
        <v>0</v>
      </c>
    </row>
    <row r="311" spans="1:14" ht="30" x14ac:dyDescent="0.25">
      <c r="A311" s="343" t="s">
        <v>133</v>
      </c>
      <c r="B311" s="343" t="s">
        <v>53</v>
      </c>
      <c r="C311" s="344" t="s">
        <v>155</v>
      </c>
      <c r="D311" s="345" t="s">
        <v>156</v>
      </c>
      <c r="E311" s="346" t="s">
        <v>61</v>
      </c>
      <c r="F311" s="347">
        <v>90.3</v>
      </c>
      <c r="G311" s="348">
        <v>55.24</v>
      </c>
      <c r="H311" s="347">
        <v>4988.2</v>
      </c>
      <c r="I311" s="431">
        <v>-90.3</v>
      </c>
      <c r="J311" s="438">
        <v>55.24</v>
      </c>
      <c r="K311" s="456">
        <f>I311*J311</f>
        <v>-4988.1719999999996</v>
      </c>
      <c r="L311" s="467">
        <f t="shared" ref="L311:L374" si="34">I311</f>
        <v>-90.3</v>
      </c>
      <c r="M311" s="467">
        <f t="shared" ref="M311:M374" si="35">J311</f>
        <v>55.24</v>
      </c>
      <c r="N311" s="468">
        <f t="shared" ref="N311:N374" si="36">L311*M311</f>
        <v>-4988.1719999999996</v>
      </c>
    </row>
    <row r="312" spans="1:14" ht="30" x14ac:dyDescent="0.25">
      <c r="A312" s="343" t="s">
        <v>51</v>
      </c>
      <c r="B312" s="343" t="s">
        <v>53</v>
      </c>
      <c r="C312" s="344" t="s">
        <v>158</v>
      </c>
      <c r="D312" s="345" t="s">
        <v>159</v>
      </c>
      <c r="E312" s="346" t="s">
        <v>61</v>
      </c>
      <c r="F312" s="347">
        <v>47.3</v>
      </c>
      <c r="G312" s="348">
        <v>98.64</v>
      </c>
      <c r="H312" s="347">
        <v>4665.7</v>
      </c>
      <c r="I312" s="431"/>
      <c r="J312" s="438">
        <v>98.64</v>
      </c>
      <c r="K312" s="456">
        <f t="shared" ref="K312:K372" si="37">I312*J312</f>
        <v>0</v>
      </c>
      <c r="L312" s="467">
        <f t="shared" si="34"/>
        <v>0</v>
      </c>
      <c r="M312" s="467">
        <f t="shared" si="35"/>
        <v>98.64</v>
      </c>
      <c r="N312" s="468">
        <f t="shared" si="36"/>
        <v>0</v>
      </c>
    </row>
    <row r="313" spans="1:14" ht="30" x14ac:dyDescent="0.25">
      <c r="A313" s="343" t="s">
        <v>138</v>
      </c>
      <c r="B313" s="343" t="s">
        <v>53</v>
      </c>
      <c r="C313" s="344" t="s">
        <v>172</v>
      </c>
      <c r="D313" s="345" t="s">
        <v>173</v>
      </c>
      <c r="E313" s="346" t="s">
        <v>114</v>
      </c>
      <c r="F313" s="347">
        <v>2.2000000000000002</v>
      </c>
      <c r="G313" s="348">
        <v>170.98</v>
      </c>
      <c r="H313" s="347">
        <v>376.2</v>
      </c>
      <c r="I313" s="431"/>
      <c r="J313" s="438">
        <v>170.98</v>
      </c>
      <c r="K313" s="456">
        <f t="shared" si="37"/>
        <v>0</v>
      </c>
      <c r="L313" s="467">
        <f t="shared" si="34"/>
        <v>0</v>
      </c>
      <c r="M313" s="467">
        <f t="shared" si="35"/>
        <v>170.98</v>
      </c>
      <c r="N313" s="468">
        <f t="shared" si="36"/>
        <v>0</v>
      </c>
    </row>
    <row r="314" spans="1:14" ht="30" x14ac:dyDescent="0.25">
      <c r="A314" s="343" t="s">
        <v>141</v>
      </c>
      <c r="B314" s="343" t="s">
        <v>53</v>
      </c>
      <c r="C314" s="344" t="s">
        <v>175</v>
      </c>
      <c r="D314" s="345" t="s">
        <v>176</v>
      </c>
      <c r="E314" s="346" t="s">
        <v>114</v>
      </c>
      <c r="F314" s="347">
        <v>2.2000000000000002</v>
      </c>
      <c r="G314" s="348">
        <v>147.30000000000001</v>
      </c>
      <c r="H314" s="347">
        <v>324.10000000000002</v>
      </c>
      <c r="I314" s="431"/>
      <c r="J314" s="438">
        <v>147.30000000000001</v>
      </c>
      <c r="K314" s="456">
        <f t="shared" si="37"/>
        <v>0</v>
      </c>
      <c r="L314" s="467">
        <f t="shared" si="34"/>
        <v>0</v>
      </c>
      <c r="M314" s="467">
        <f t="shared" si="35"/>
        <v>147.30000000000001</v>
      </c>
      <c r="N314" s="468">
        <f t="shared" si="36"/>
        <v>0</v>
      </c>
    </row>
    <row r="315" spans="1:14" ht="30" x14ac:dyDescent="0.25">
      <c r="A315" s="343" t="s">
        <v>144</v>
      </c>
      <c r="B315" s="343" t="s">
        <v>53</v>
      </c>
      <c r="C315" s="344" t="s">
        <v>184</v>
      </c>
      <c r="D315" s="345" t="s">
        <v>185</v>
      </c>
      <c r="E315" s="346" t="s">
        <v>56</v>
      </c>
      <c r="F315" s="347">
        <v>11.8</v>
      </c>
      <c r="G315" s="348">
        <v>257.77999999999997</v>
      </c>
      <c r="H315" s="347">
        <v>3041.8</v>
      </c>
      <c r="I315" s="431"/>
      <c r="J315" s="438">
        <v>257.77999999999997</v>
      </c>
      <c r="K315" s="456">
        <f t="shared" si="37"/>
        <v>0</v>
      </c>
      <c r="L315" s="467">
        <f t="shared" si="34"/>
        <v>0</v>
      </c>
      <c r="M315" s="467">
        <f t="shared" si="35"/>
        <v>257.77999999999997</v>
      </c>
      <c r="N315" s="468">
        <f t="shared" si="36"/>
        <v>0</v>
      </c>
    </row>
    <row r="316" spans="1:14" ht="30" x14ac:dyDescent="0.25">
      <c r="A316" s="343" t="s">
        <v>63</v>
      </c>
      <c r="B316" s="343" t="s">
        <v>53</v>
      </c>
      <c r="C316" s="344" t="s">
        <v>187</v>
      </c>
      <c r="D316" s="345" t="s">
        <v>188</v>
      </c>
      <c r="E316" s="346" t="s">
        <v>56</v>
      </c>
      <c r="F316" s="347">
        <v>35.28</v>
      </c>
      <c r="G316" s="348">
        <v>257.77999999999997</v>
      </c>
      <c r="H316" s="347">
        <v>9094.5</v>
      </c>
      <c r="I316" s="431"/>
      <c r="J316" s="438">
        <v>257.77999999999997</v>
      </c>
      <c r="K316" s="456">
        <f t="shared" si="37"/>
        <v>0</v>
      </c>
      <c r="L316" s="467">
        <f t="shared" si="34"/>
        <v>0</v>
      </c>
      <c r="M316" s="467">
        <f t="shared" si="35"/>
        <v>257.77999999999997</v>
      </c>
      <c r="N316" s="468">
        <f t="shared" si="36"/>
        <v>0</v>
      </c>
    </row>
    <row r="317" spans="1:14" ht="30" x14ac:dyDescent="0.25">
      <c r="A317" s="343" t="s">
        <v>110</v>
      </c>
      <c r="B317" s="343" t="s">
        <v>53</v>
      </c>
      <c r="C317" s="344" t="s">
        <v>190</v>
      </c>
      <c r="D317" s="345" t="s">
        <v>191</v>
      </c>
      <c r="E317" s="346" t="s">
        <v>56</v>
      </c>
      <c r="F317" s="347">
        <v>10.58</v>
      </c>
      <c r="G317" s="348">
        <v>13.15</v>
      </c>
      <c r="H317" s="347">
        <v>139.1</v>
      </c>
      <c r="I317" s="431"/>
      <c r="J317" s="438">
        <v>13.15</v>
      </c>
      <c r="K317" s="456">
        <f t="shared" si="37"/>
        <v>0</v>
      </c>
      <c r="L317" s="467">
        <f t="shared" si="34"/>
        <v>0</v>
      </c>
      <c r="M317" s="467">
        <f t="shared" si="35"/>
        <v>13.15</v>
      </c>
      <c r="N317" s="468">
        <f t="shared" si="36"/>
        <v>0</v>
      </c>
    </row>
    <row r="318" spans="1:14" ht="30" x14ac:dyDescent="0.25">
      <c r="A318" s="343" t="s">
        <v>151</v>
      </c>
      <c r="B318" s="343" t="s">
        <v>53</v>
      </c>
      <c r="C318" s="344" t="s">
        <v>193</v>
      </c>
      <c r="D318" s="345" t="s">
        <v>194</v>
      </c>
      <c r="E318" s="346" t="s">
        <v>56</v>
      </c>
      <c r="F318" s="347">
        <v>16.989999999999998</v>
      </c>
      <c r="G318" s="348">
        <v>315.64999999999998</v>
      </c>
      <c r="H318" s="347">
        <v>5362.9</v>
      </c>
      <c r="I318" s="431"/>
      <c r="J318" s="438">
        <v>315.64999999999998</v>
      </c>
      <c r="K318" s="456">
        <f t="shared" si="37"/>
        <v>0</v>
      </c>
      <c r="L318" s="467">
        <f t="shared" si="34"/>
        <v>0</v>
      </c>
      <c r="M318" s="467">
        <f t="shared" si="35"/>
        <v>315.64999999999998</v>
      </c>
      <c r="N318" s="468">
        <f t="shared" si="36"/>
        <v>0</v>
      </c>
    </row>
    <row r="319" spans="1:14" ht="30" x14ac:dyDescent="0.25">
      <c r="A319" s="343" t="s">
        <v>154</v>
      </c>
      <c r="B319" s="343" t="s">
        <v>53</v>
      </c>
      <c r="C319" s="344" t="s">
        <v>196</v>
      </c>
      <c r="D319" s="345" t="s">
        <v>197</v>
      </c>
      <c r="E319" s="346" t="s">
        <v>56</v>
      </c>
      <c r="F319" s="347">
        <v>5.0999999999999996</v>
      </c>
      <c r="G319" s="348">
        <v>15.78</v>
      </c>
      <c r="H319" s="347">
        <v>80.5</v>
      </c>
      <c r="I319" s="431"/>
      <c r="J319" s="438">
        <v>15.78</v>
      </c>
      <c r="K319" s="456">
        <f t="shared" si="37"/>
        <v>0</v>
      </c>
      <c r="L319" s="467">
        <f t="shared" si="34"/>
        <v>0</v>
      </c>
      <c r="M319" s="467">
        <f t="shared" si="35"/>
        <v>15.78</v>
      </c>
      <c r="N319" s="468">
        <f t="shared" si="36"/>
        <v>0</v>
      </c>
    </row>
    <row r="320" spans="1:14" ht="45" x14ac:dyDescent="0.25">
      <c r="A320" s="343" t="s">
        <v>157</v>
      </c>
      <c r="B320" s="343" t="s">
        <v>53</v>
      </c>
      <c r="C320" s="344" t="s">
        <v>199</v>
      </c>
      <c r="D320" s="345" t="s">
        <v>200</v>
      </c>
      <c r="E320" s="346" t="s">
        <v>56</v>
      </c>
      <c r="F320" s="347">
        <v>5.31</v>
      </c>
      <c r="G320" s="348">
        <v>837.79</v>
      </c>
      <c r="H320" s="347">
        <v>4448.7</v>
      </c>
      <c r="I320" s="431"/>
      <c r="J320" s="438">
        <v>837.79</v>
      </c>
      <c r="K320" s="456">
        <f t="shared" si="37"/>
        <v>0</v>
      </c>
      <c r="L320" s="467">
        <f t="shared" si="34"/>
        <v>0</v>
      </c>
      <c r="M320" s="467">
        <f t="shared" si="35"/>
        <v>837.79</v>
      </c>
      <c r="N320" s="468">
        <f t="shared" si="36"/>
        <v>0</v>
      </c>
    </row>
    <row r="321" spans="1:14" ht="45" x14ac:dyDescent="0.25">
      <c r="A321" s="343" t="s">
        <v>160</v>
      </c>
      <c r="B321" s="343" t="s">
        <v>53</v>
      </c>
      <c r="C321" s="344" t="s">
        <v>202</v>
      </c>
      <c r="D321" s="345" t="s">
        <v>203</v>
      </c>
      <c r="E321" s="346" t="s">
        <v>56</v>
      </c>
      <c r="F321" s="347">
        <v>60.41</v>
      </c>
      <c r="G321" s="348">
        <v>1116.6199999999999</v>
      </c>
      <c r="H321" s="347">
        <v>67455</v>
      </c>
      <c r="I321" s="431"/>
      <c r="J321" s="438">
        <v>1116.6199999999999</v>
      </c>
      <c r="K321" s="456">
        <f t="shared" si="37"/>
        <v>0</v>
      </c>
      <c r="L321" s="467">
        <f t="shared" si="34"/>
        <v>0</v>
      </c>
      <c r="M321" s="467">
        <f t="shared" si="35"/>
        <v>1116.6199999999999</v>
      </c>
      <c r="N321" s="468">
        <f t="shared" si="36"/>
        <v>0</v>
      </c>
    </row>
    <row r="322" spans="1:14" x14ac:dyDescent="0.25">
      <c r="A322" s="343" t="s">
        <v>163</v>
      </c>
      <c r="B322" s="343" t="s">
        <v>53</v>
      </c>
      <c r="C322" s="344" t="s">
        <v>205</v>
      </c>
      <c r="D322" s="345" t="s">
        <v>206</v>
      </c>
      <c r="E322" s="346" t="s">
        <v>61</v>
      </c>
      <c r="F322" s="347">
        <v>232.16</v>
      </c>
      <c r="G322" s="348">
        <v>99.96</v>
      </c>
      <c r="H322" s="347">
        <v>23206.7</v>
      </c>
      <c r="I322" s="431"/>
      <c r="J322" s="438">
        <v>99.96</v>
      </c>
      <c r="K322" s="456">
        <f t="shared" si="37"/>
        <v>0</v>
      </c>
      <c r="L322" s="467">
        <f t="shared" si="34"/>
        <v>0</v>
      </c>
      <c r="M322" s="467">
        <f t="shared" si="35"/>
        <v>99.96</v>
      </c>
      <c r="N322" s="468">
        <f t="shared" si="36"/>
        <v>0</v>
      </c>
    </row>
    <row r="323" spans="1:14" ht="30" x14ac:dyDescent="0.25">
      <c r="A323" s="343" t="s">
        <v>167</v>
      </c>
      <c r="B323" s="343" t="s">
        <v>53</v>
      </c>
      <c r="C323" s="344" t="s">
        <v>211</v>
      </c>
      <c r="D323" s="345" t="s">
        <v>212</v>
      </c>
      <c r="E323" s="346" t="s">
        <v>61</v>
      </c>
      <c r="F323" s="347">
        <v>232.16</v>
      </c>
      <c r="G323" s="348">
        <v>149.94</v>
      </c>
      <c r="H323" s="347">
        <v>34810.1</v>
      </c>
      <c r="I323" s="431"/>
      <c r="J323" s="438">
        <v>149.94</v>
      </c>
      <c r="K323" s="456">
        <f t="shared" si="37"/>
        <v>0</v>
      </c>
      <c r="L323" s="467">
        <f t="shared" si="34"/>
        <v>0</v>
      </c>
      <c r="M323" s="467">
        <f t="shared" si="35"/>
        <v>149.94</v>
      </c>
      <c r="N323" s="468">
        <f t="shared" si="36"/>
        <v>0</v>
      </c>
    </row>
    <row r="324" spans="1:14" ht="30" x14ac:dyDescent="0.25">
      <c r="A324" s="343" t="s">
        <v>171</v>
      </c>
      <c r="B324" s="343" t="s">
        <v>53</v>
      </c>
      <c r="C324" s="344" t="s">
        <v>217</v>
      </c>
      <c r="D324" s="345" t="s">
        <v>218</v>
      </c>
      <c r="E324" s="346" t="s">
        <v>56</v>
      </c>
      <c r="F324" s="347">
        <v>199.71</v>
      </c>
      <c r="G324" s="348">
        <v>98.52</v>
      </c>
      <c r="H324" s="347">
        <v>19675.400000000001</v>
      </c>
      <c r="I324" s="431"/>
      <c r="J324" s="438">
        <v>98.52</v>
      </c>
      <c r="K324" s="456">
        <f t="shared" si="37"/>
        <v>0</v>
      </c>
      <c r="L324" s="467">
        <f t="shared" si="34"/>
        <v>0</v>
      </c>
      <c r="M324" s="467">
        <f t="shared" si="35"/>
        <v>98.52</v>
      </c>
      <c r="N324" s="468">
        <f t="shared" si="36"/>
        <v>0</v>
      </c>
    </row>
    <row r="325" spans="1:14" ht="30" x14ac:dyDescent="0.25">
      <c r="A325" s="343" t="s">
        <v>174</v>
      </c>
      <c r="B325" s="343" t="s">
        <v>53</v>
      </c>
      <c r="C325" s="344" t="s">
        <v>220</v>
      </c>
      <c r="D325" s="345" t="s">
        <v>221</v>
      </c>
      <c r="E325" s="346" t="s">
        <v>56</v>
      </c>
      <c r="F325" s="347">
        <v>36.270000000000003</v>
      </c>
      <c r="G325" s="348">
        <v>247.39</v>
      </c>
      <c r="H325" s="347">
        <v>8972.7999999999993</v>
      </c>
      <c r="I325" s="431"/>
      <c r="J325" s="438">
        <v>247.39</v>
      </c>
      <c r="K325" s="456">
        <f t="shared" si="37"/>
        <v>0</v>
      </c>
      <c r="L325" s="467">
        <f t="shared" si="34"/>
        <v>0</v>
      </c>
      <c r="M325" s="467">
        <f t="shared" si="35"/>
        <v>247.39</v>
      </c>
      <c r="N325" s="468">
        <f t="shared" si="36"/>
        <v>0</v>
      </c>
    </row>
    <row r="326" spans="1:14" x14ac:dyDescent="0.25">
      <c r="A326" s="343" t="s">
        <v>177</v>
      </c>
      <c r="B326" s="343" t="s">
        <v>53</v>
      </c>
      <c r="C326" s="344" t="s">
        <v>223</v>
      </c>
      <c r="D326" s="345" t="s">
        <v>224</v>
      </c>
      <c r="E326" s="346" t="s">
        <v>56</v>
      </c>
      <c r="F326" s="347">
        <v>36.270000000000003</v>
      </c>
      <c r="G326" s="348">
        <v>44.72</v>
      </c>
      <c r="H326" s="347">
        <v>1622</v>
      </c>
      <c r="I326" s="431"/>
      <c r="J326" s="438">
        <v>44.72</v>
      </c>
      <c r="K326" s="456">
        <f t="shared" si="37"/>
        <v>0</v>
      </c>
      <c r="L326" s="467">
        <f t="shared" si="34"/>
        <v>0</v>
      </c>
      <c r="M326" s="467">
        <f t="shared" si="35"/>
        <v>44.72</v>
      </c>
      <c r="N326" s="468">
        <f t="shared" si="36"/>
        <v>0</v>
      </c>
    </row>
    <row r="327" spans="1:14" x14ac:dyDescent="0.25">
      <c r="A327" s="343" t="s">
        <v>180</v>
      </c>
      <c r="B327" s="343" t="s">
        <v>53</v>
      </c>
      <c r="C327" s="344" t="s">
        <v>226</v>
      </c>
      <c r="D327" s="345" t="s">
        <v>227</v>
      </c>
      <c r="E327" s="346" t="s">
        <v>56</v>
      </c>
      <c r="F327" s="347">
        <v>36.270000000000003</v>
      </c>
      <c r="G327" s="348">
        <v>11.84</v>
      </c>
      <c r="H327" s="347">
        <v>429.4</v>
      </c>
      <c r="I327" s="431"/>
      <c r="J327" s="438">
        <v>11.84</v>
      </c>
      <c r="K327" s="456">
        <f t="shared" si="37"/>
        <v>0</v>
      </c>
      <c r="L327" s="467">
        <f t="shared" si="34"/>
        <v>0</v>
      </c>
      <c r="M327" s="467">
        <f t="shared" si="35"/>
        <v>11.84</v>
      </c>
      <c r="N327" s="468">
        <f t="shared" si="36"/>
        <v>0</v>
      </c>
    </row>
    <row r="328" spans="1:14" ht="30" x14ac:dyDescent="0.25">
      <c r="A328" s="343" t="s">
        <v>183</v>
      </c>
      <c r="B328" s="343" t="s">
        <v>53</v>
      </c>
      <c r="C328" s="344" t="s">
        <v>41</v>
      </c>
      <c r="D328" s="345" t="s">
        <v>42</v>
      </c>
      <c r="E328" s="346" t="s">
        <v>43</v>
      </c>
      <c r="F328" s="347">
        <v>72.540000000000006</v>
      </c>
      <c r="G328" s="348">
        <v>116</v>
      </c>
      <c r="H328" s="347">
        <v>8414.6</v>
      </c>
      <c r="I328" s="431"/>
      <c r="J328" s="438">
        <v>116</v>
      </c>
      <c r="K328" s="456">
        <f t="shared" si="37"/>
        <v>0</v>
      </c>
      <c r="L328" s="467">
        <f t="shared" si="34"/>
        <v>0</v>
      </c>
      <c r="M328" s="467">
        <f t="shared" si="35"/>
        <v>116</v>
      </c>
      <c r="N328" s="468">
        <f t="shared" si="36"/>
        <v>0</v>
      </c>
    </row>
    <row r="329" spans="1:14" ht="30" x14ac:dyDescent="0.25">
      <c r="A329" s="343" t="s">
        <v>186</v>
      </c>
      <c r="B329" s="343" t="s">
        <v>53</v>
      </c>
      <c r="C329" s="344" t="s">
        <v>230</v>
      </c>
      <c r="D329" s="345" t="s">
        <v>231</v>
      </c>
      <c r="E329" s="346" t="s">
        <v>56</v>
      </c>
      <c r="F329" s="347">
        <v>81.72</v>
      </c>
      <c r="G329" s="348">
        <v>143.36000000000001</v>
      </c>
      <c r="H329" s="347">
        <v>11715.4</v>
      </c>
      <c r="I329" s="431"/>
      <c r="J329" s="438">
        <v>143.36000000000001</v>
      </c>
      <c r="K329" s="456">
        <f t="shared" si="37"/>
        <v>0</v>
      </c>
      <c r="L329" s="467">
        <f t="shared" si="34"/>
        <v>0</v>
      </c>
      <c r="M329" s="467">
        <f t="shared" si="35"/>
        <v>143.36000000000001</v>
      </c>
      <c r="N329" s="468">
        <f t="shared" si="36"/>
        <v>0</v>
      </c>
    </row>
    <row r="330" spans="1:14" ht="30" x14ac:dyDescent="0.25">
      <c r="A330" s="343" t="s">
        <v>189</v>
      </c>
      <c r="B330" s="343" t="s">
        <v>53</v>
      </c>
      <c r="C330" s="344" t="s">
        <v>233</v>
      </c>
      <c r="D330" s="345" t="s">
        <v>234</v>
      </c>
      <c r="E330" s="346" t="s">
        <v>56</v>
      </c>
      <c r="F330" s="347">
        <v>24.47</v>
      </c>
      <c r="G330" s="348">
        <v>318.27999999999997</v>
      </c>
      <c r="H330" s="347">
        <v>7788.3</v>
      </c>
      <c r="I330" s="431"/>
      <c r="J330" s="438">
        <v>318.27999999999997</v>
      </c>
      <c r="K330" s="456">
        <f t="shared" si="37"/>
        <v>0</v>
      </c>
      <c r="L330" s="467">
        <f t="shared" si="34"/>
        <v>0</v>
      </c>
      <c r="M330" s="467">
        <f t="shared" si="35"/>
        <v>318.27999999999997</v>
      </c>
      <c r="N330" s="468">
        <f t="shared" si="36"/>
        <v>0</v>
      </c>
    </row>
    <row r="331" spans="1:14" x14ac:dyDescent="0.25">
      <c r="A331" s="349" t="s">
        <v>192</v>
      </c>
      <c r="B331" s="349" t="s">
        <v>69</v>
      </c>
      <c r="C331" s="350" t="s">
        <v>236</v>
      </c>
      <c r="D331" s="351" t="s">
        <v>237</v>
      </c>
      <c r="E331" s="352" t="s">
        <v>43</v>
      </c>
      <c r="F331" s="353">
        <v>48.94</v>
      </c>
      <c r="G331" s="354">
        <v>172.71</v>
      </c>
      <c r="H331" s="353">
        <v>8452.4</v>
      </c>
      <c r="I331" s="431"/>
      <c r="J331" s="439">
        <v>172.71</v>
      </c>
      <c r="K331" s="456">
        <f t="shared" si="37"/>
        <v>0</v>
      </c>
      <c r="L331" s="467">
        <f t="shared" si="34"/>
        <v>0</v>
      </c>
      <c r="M331" s="467">
        <f t="shared" si="35"/>
        <v>172.71</v>
      </c>
      <c r="N331" s="468">
        <f t="shared" si="36"/>
        <v>0</v>
      </c>
    </row>
    <row r="332" spans="1:14" x14ac:dyDescent="0.25">
      <c r="A332" s="338"/>
      <c r="B332" s="339" t="s">
        <v>48</v>
      </c>
      <c r="C332" s="341" t="s">
        <v>133</v>
      </c>
      <c r="D332" s="341" t="s">
        <v>247</v>
      </c>
      <c r="E332" s="338"/>
      <c r="F332" s="338"/>
      <c r="G332" s="340"/>
      <c r="H332" s="342">
        <v>1648.6</v>
      </c>
      <c r="I332" s="431"/>
      <c r="J332" s="440"/>
      <c r="K332" s="456">
        <f t="shared" si="37"/>
        <v>0</v>
      </c>
      <c r="L332" s="467">
        <f t="shared" si="34"/>
        <v>0</v>
      </c>
      <c r="M332" s="467">
        <f t="shared" si="35"/>
        <v>0</v>
      </c>
      <c r="N332" s="468">
        <f t="shared" si="36"/>
        <v>0</v>
      </c>
    </row>
    <row r="333" spans="1:14" x14ac:dyDescent="0.25">
      <c r="A333" s="343" t="s">
        <v>195</v>
      </c>
      <c r="B333" s="343" t="s">
        <v>53</v>
      </c>
      <c r="C333" s="344" t="s">
        <v>249</v>
      </c>
      <c r="D333" s="345" t="s">
        <v>250</v>
      </c>
      <c r="E333" s="346" t="s">
        <v>114</v>
      </c>
      <c r="F333" s="347">
        <v>41.78</v>
      </c>
      <c r="G333" s="348">
        <v>32.880000000000003</v>
      </c>
      <c r="H333" s="347">
        <v>1373.7</v>
      </c>
      <c r="I333" s="431"/>
      <c r="J333" s="438">
        <v>32.880000000000003</v>
      </c>
      <c r="K333" s="456">
        <f t="shared" si="37"/>
        <v>0</v>
      </c>
      <c r="L333" s="467">
        <f t="shared" si="34"/>
        <v>0</v>
      </c>
      <c r="M333" s="467">
        <f t="shared" si="35"/>
        <v>32.880000000000003</v>
      </c>
      <c r="N333" s="468">
        <f t="shared" si="36"/>
        <v>0</v>
      </c>
    </row>
    <row r="334" spans="1:14" ht="30" x14ac:dyDescent="0.25">
      <c r="A334" s="343" t="s">
        <v>198</v>
      </c>
      <c r="B334" s="343" t="s">
        <v>53</v>
      </c>
      <c r="C334" s="344" t="s">
        <v>252</v>
      </c>
      <c r="D334" s="345" t="s">
        <v>253</v>
      </c>
      <c r="E334" s="346" t="s">
        <v>114</v>
      </c>
      <c r="F334" s="347">
        <v>41.78</v>
      </c>
      <c r="G334" s="348">
        <v>6.58</v>
      </c>
      <c r="H334" s="347">
        <v>274.89999999999998</v>
      </c>
      <c r="I334" s="431"/>
      <c r="J334" s="438">
        <v>6.58</v>
      </c>
      <c r="K334" s="456">
        <f t="shared" si="37"/>
        <v>0</v>
      </c>
      <c r="L334" s="467">
        <f t="shared" si="34"/>
        <v>0</v>
      </c>
      <c r="M334" s="467">
        <f t="shared" si="35"/>
        <v>6.58</v>
      </c>
      <c r="N334" s="468">
        <f t="shared" si="36"/>
        <v>0</v>
      </c>
    </row>
    <row r="335" spans="1:14" x14ac:dyDescent="0.25">
      <c r="A335" s="338"/>
      <c r="B335" s="339" t="s">
        <v>48</v>
      </c>
      <c r="C335" s="341" t="s">
        <v>51</v>
      </c>
      <c r="D335" s="341" t="s">
        <v>52</v>
      </c>
      <c r="E335" s="338"/>
      <c r="F335" s="338"/>
      <c r="G335" s="340"/>
      <c r="H335" s="342">
        <v>19087</v>
      </c>
      <c r="I335" s="431"/>
      <c r="J335" s="440"/>
      <c r="K335" s="456">
        <f t="shared" si="37"/>
        <v>0</v>
      </c>
      <c r="L335" s="467">
        <f t="shared" si="34"/>
        <v>0</v>
      </c>
      <c r="M335" s="467">
        <f t="shared" si="35"/>
        <v>0</v>
      </c>
      <c r="N335" s="468">
        <f t="shared" si="36"/>
        <v>0</v>
      </c>
    </row>
    <row r="336" spans="1:14" ht="30" x14ac:dyDescent="0.25">
      <c r="A336" s="343" t="s">
        <v>201</v>
      </c>
      <c r="B336" s="343" t="s">
        <v>53</v>
      </c>
      <c r="C336" s="344" t="s">
        <v>107</v>
      </c>
      <c r="D336" s="345" t="s">
        <v>108</v>
      </c>
      <c r="E336" s="346" t="s">
        <v>56</v>
      </c>
      <c r="F336" s="347">
        <v>5.43</v>
      </c>
      <c r="G336" s="348">
        <v>3239.16</v>
      </c>
      <c r="H336" s="347">
        <v>17588.599999999999</v>
      </c>
      <c r="I336" s="431"/>
      <c r="J336" s="438">
        <v>3239.16</v>
      </c>
      <c r="K336" s="456">
        <f t="shared" si="37"/>
        <v>0</v>
      </c>
      <c r="L336" s="467">
        <f t="shared" si="34"/>
        <v>0</v>
      </c>
      <c r="M336" s="467">
        <f t="shared" si="35"/>
        <v>3239.16</v>
      </c>
      <c r="N336" s="468">
        <f t="shared" si="36"/>
        <v>0</v>
      </c>
    </row>
    <row r="337" spans="1:14" ht="30" x14ac:dyDescent="0.25">
      <c r="A337" s="343" t="s">
        <v>204</v>
      </c>
      <c r="B337" s="343" t="s">
        <v>53</v>
      </c>
      <c r="C337" s="344" t="s">
        <v>276</v>
      </c>
      <c r="D337" s="345" t="s">
        <v>277</v>
      </c>
      <c r="E337" s="346" t="s">
        <v>56</v>
      </c>
      <c r="F337" s="347">
        <v>0.47</v>
      </c>
      <c r="G337" s="348">
        <v>3188.13</v>
      </c>
      <c r="H337" s="347">
        <v>1498.4</v>
      </c>
      <c r="I337" s="431"/>
      <c r="J337" s="438">
        <v>3188.13</v>
      </c>
      <c r="K337" s="456">
        <f t="shared" si="37"/>
        <v>0</v>
      </c>
      <c r="L337" s="467">
        <f t="shared" si="34"/>
        <v>0</v>
      </c>
      <c r="M337" s="467">
        <f t="shared" si="35"/>
        <v>3188.13</v>
      </c>
      <c r="N337" s="468">
        <f t="shared" si="36"/>
        <v>0</v>
      </c>
    </row>
    <row r="338" spans="1:14" x14ac:dyDescent="0.25">
      <c r="A338" s="338"/>
      <c r="B338" s="339" t="s">
        <v>48</v>
      </c>
      <c r="C338" s="341" t="s">
        <v>138</v>
      </c>
      <c r="D338" s="341" t="s">
        <v>278</v>
      </c>
      <c r="E338" s="338"/>
      <c r="F338" s="338"/>
      <c r="G338" s="340"/>
      <c r="H338" s="342">
        <v>79130.5</v>
      </c>
      <c r="I338" s="431"/>
      <c r="J338" s="440"/>
      <c r="K338" s="456">
        <f t="shared" si="37"/>
        <v>0</v>
      </c>
      <c r="L338" s="467">
        <f t="shared" si="34"/>
        <v>0</v>
      </c>
      <c r="M338" s="467">
        <f t="shared" si="35"/>
        <v>0</v>
      </c>
      <c r="N338" s="468">
        <f t="shared" si="36"/>
        <v>0</v>
      </c>
    </row>
    <row r="339" spans="1:14" x14ac:dyDescent="0.25">
      <c r="A339" s="343" t="s">
        <v>207</v>
      </c>
      <c r="B339" s="343" t="s">
        <v>53</v>
      </c>
      <c r="C339" s="344" t="s">
        <v>283</v>
      </c>
      <c r="D339" s="345" t="s">
        <v>284</v>
      </c>
      <c r="E339" s="346" t="s">
        <v>61</v>
      </c>
      <c r="F339" s="347">
        <v>47.3</v>
      </c>
      <c r="G339" s="348">
        <v>302.54000000000002</v>
      </c>
      <c r="H339" s="347">
        <v>14310.1</v>
      </c>
      <c r="I339" s="431">
        <f>-43*1.1</f>
        <v>-47.300000000000004</v>
      </c>
      <c r="J339" s="438">
        <v>302.54000000000002</v>
      </c>
      <c r="K339" s="456">
        <f t="shared" si="37"/>
        <v>-14310.142000000002</v>
      </c>
      <c r="L339" s="467">
        <f t="shared" si="34"/>
        <v>-47.300000000000004</v>
      </c>
      <c r="M339" s="467">
        <f t="shared" si="35"/>
        <v>302.54000000000002</v>
      </c>
      <c r="N339" s="468">
        <f t="shared" si="36"/>
        <v>-14310.142000000002</v>
      </c>
    </row>
    <row r="340" spans="1:14" ht="30" x14ac:dyDescent="0.25">
      <c r="A340" s="343" t="s">
        <v>210</v>
      </c>
      <c r="B340" s="343" t="s">
        <v>53</v>
      </c>
      <c r="C340" s="344" t="s">
        <v>289</v>
      </c>
      <c r="D340" s="345" t="s">
        <v>290</v>
      </c>
      <c r="E340" s="346" t="s">
        <v>61</v>
      </c>
      <c r="F340" s="347">
        <v>47.3</v>
      </c>
      <c r="G340" s="348">
        <v>14.18</v>
      </c>
      <c r="H340" s="347">
        <v>670.7</v>
      </c>
      <c r="I340" s="431">
        <f>-43*1.1</f>
        <v>-47.300000000000004</v>
      </c>
      <c r="J340" s="438">
        <v>14.18</v>
      </c>
      <c r="K340" s="456">
        <f t="shared" si="37"/>
        <v>-670.71400000000006</v>
      </c>
      <c r="L340" s="467">
        <f t="shared" si="34"/>
        <v>-47.300000000000004</v>
      </c>
      <c r="M340" s="467">
        <f t="shared" si="35"/>
        <v>14.18</v>
      </c>
      <c r="N340" s="468">
        <f t="shared" si="36"/>
        <v>-670.71400000000006</v>
      </c>
    </row>
    <row r="341" spans="1:14" ht="30" x14ac:dyDescent="0.25">
      <c r="A341" s="343" t="s">
        <v>213</v>
      </c>
      <c r="B341" s="343" t="s">
        <v>53</v>
      </c>
      <c r="C341" s="344" t="s">
        <v>291</v>
      </c>
      <c r="D341" s="345" t="s">
        <v>292</v>
      </c>
      <c r="E341" s="346" t="s">
        <v>61</v>
      </c>
      <c r="F341" s="347">
        <v>90.3</v>
      </c>
      <c r="G341" s="348">
        <v>20.62</v>
      </c>
      <c r="H341" s="347">
        <v>1862</v>
      </c>
      <c r="I341" s="431">
        <f>-43*(1.1+0.5+0.5)</f>
        <v>-90.3</v>
      </c>
      <c r="J341" s="438">
        <v>20.62</v>
      </c>
      <c r="K341" s="456">
        <f t="shared" si="37"/>
        <v>-1861.9860000000001</v>
      </c>
      <c r="L341" s="467">
        <f t="shared" si="34"/>
        <v>-90.3</v>
      </c>
      <c r="M341" s="467">
        <f t="shared" si="35"/>
        <v>20.62</v>
      </c>
      <c r="N341" s="468">
        <f t="shared" si="36"/>
        <v>-1861.9860000000001</v>
      </c>
    </row>
    <row r="342" spans="1:14" ht="30" x14ac:dyDescent="0.25">
      <c r="A342" s="343" t="s">
        <v>216</v>
      </c>
      <c r="B342" s="343" t="s">
        <v>53</v>
      </c>
      <c r="C342" s="344" t="s">
        <v>294</v>
      </c>
      <c r="D342" s="345" t="s">
        <v>295</v>
      </c>
      <c r="E342" s="346" t="s">
        <v>61</v>
      </c>
      <c r="F342" s="347">
        <v>90.3</v>
      </c>
      <c r="G342" s="348">
        <v>396.71</v>
      </c>
      <c r="H342" s="347">
        <v>35822.9</v>
      </c>
      <c r="I342" s="431">
        <f>-43*(1.1+0.5+0.5)</f>
        <v>-90.3</v>
      </c>
      <c r="J342" s="438">
        <v>396.71</v>
      </c>
      <c r="K342" s="456">
        <f t="shared" si="37"/>
        <v>-35822.913</v>
      </c>
      <c r="L342" s="467">
        <f t="shared" si="34"/>
        <v>-90.3</v>
      </c>
      <c r="M342" s="467">
        <f t="shared" si="35"/>
        <v>396.71</v>
      </c>
      <c r="N342" s="468">
        <f t="shared" si="36"/>
        <v>-35822.913</v>
      </c>
    </row>
    <row r="343" spans="1:14" ht="30" x14ac:dyDescent="0.25">
      <c r="A343" s="343" t="s">
        <v>219</v>
      </c>
      <c r="B343" s="343" t="s">
        <v>53</v>
      </c>
      <c r="C343" s="344" t="s">
        <v>297</v>
      </c>
      <c r="D343" s="345" t="s">
        <v>298</v>
      </c>
      <c r="E343" s="346" t="s">
        <v>61</v>
      </c>
      <c r="F343" s="347">
        <v>47.3</v>
      </c>
      <c r="G343" s="348">
        <v>559.51</v>
      </c>
      <c r="H343" s="347">
        <v>26464.799999999999</v>
      </c>
      <c r="I343" s="431">
        <f>-43*1.1</f>
        <v>-47.300000000000004</v>
      </c>
      <c r="J343" s="438">
        <v>559.51</v>
      </c>
      <c r="K343" s="456">
        <f t="shared" si="37"/>
        <v>-26464.823</v>
      </c>
      <c r="L343" s="467">
        <f t="shared" si="34"/>
        <v>-47.300000000000004</v>
      </c>
      <c r="M343" s="467">
        <f t="shared" si="35"/>
        <v>559.51</v>
      </c>
      <c r="N343" s="468">
        <f t="shared" si="36"/>
        <v>-26464.823</v>
      </c>
    </row>
    <row r="344" spans="1:14" x14ac:dyDescent="0.25">
      <c r="A344" s="338"/>
      <c r="B344" s="339" t="s">
        <v>48</v>
      </c>
      <c r="C344" s="341" t="s">
        <v>63</v>
      </c>
      <c r="D344" s="341" t="s">
        <v>64</v>
      </c>
      <c r="E344" s="338"/>
      <c r="F344" s="338"/>
      <c r="G344" s="340"/>
      <c r="H344" s="342">
        <v>106932</v>
      </c>
      <c r="I344" s="431"/>
      <c r="J344" s="440"/>
      <c r="K344" s="456">
        <f t="shared" si="37"/>
        <v>0</v>
      </c>
      <c r="L344" s="467">
        <f t="shared" si="34"/>
        <v>0</v>
      </c>
      <c r="M344" s="467">
        <f t="shared" si="35"/>
        <v>0</v>
      </c>
      <c r="N344" s="468">
        <f t="shared" si="36"/>
        <v>0</v>
      </c>
    </row>
    <row r="345" spans="1:14" ht="45" x14ac:dyDescent="0.25">
      <c r="A345" s="343" t="s">
        <v>222</v>
      </c>
      <c r="B345" s="343" t="s">
        <v>53</v>
      </c>
      <c r="C345" s="344" t="s">
        <v>315</v>
      </c>
      <c r="D345" s="345" t="s">
        <v>316</v>
      </c>
      <c r="E345" s="346" t="s">
        <v>114</v>
      </c>
      <c r="F345" s="347">
        <v>41.78</v>
      </c>
      <c r="G345" s="348">
        <v>552.39</v>
      </c>
      <c r="H345" s="347">
        <v>23078.9</v>
      </c>
      <c r="I345" s="431"/>
      <c r="J345" s="438">
        <v>552.39</v>
      </c>
      <c r="K345" s="456">
        <f t="shared" si="37"/>
        <v>0</v>
      </c>
      <c r="L345" s="467">
        <f t="shared" si="34"/>
        <v>0</v>
      </c>
      <c r="M345" s="467">
        <f t="shared" si="35"/>
        <v>552.39</v>
      </c>
      <c r="N345" s="468">
        <f t="shared" si="36"/>
        <v>0</v>
      </c>
    </row>
    <row r="346" spans="1:14" ht="22.5" x14ac:dyDescent="0.25">
      <c r="A346" s="349" t="s">
        <v>225</v>
      </c>
      <c r="B346" s="349" t="s">
        <v>69</v>
      </c>
      <c r="C346" s="350" t="s">
        <v>318</v>
      </c>
      <c r="D346" s="351" t="s">
        <v>319</v>
      </c>
      <c r="E346" s="352" t="s">
        <v>114</v>
      </c>
      <c r="F346" s="353">
        <v>41.78</v>
      </c>
      <c r="G346" s="354">
        <v>1060.07</v>
      </c>
      <c r="H346" s="353">
        <v>44289.7</v>
      </c>
      <c r="I346" s="431"/>
      <c r="J346" s="439">
        <v>1060.07</v>
      </c>
      <c r="K346" s="456">
        <f t="shared" si="37"/>
        <v>0</v>
      </c>
      <c r="L346" s="467">
        <f t="shared" si="34"/>
        <v>0</v>
      </c>
      <c r="M346" s="467">
        <f t="shared" si="35"/>
        <v>1060.07</v>
      </c>
      <c r="N346" s="468">
        <f t="shared" si="36"/>
        <v>0</v>
      </c>
    </row>
    <row r="347" spans="1:14" x14ac:dyDescent="0.25">
      <c r="A347" s="349" t="s">
        <v>228</v>
      </c>
      <c r="B347" s="349" t="s">
        <v>69</v>
      </c>
      <c r="C347" s="350" t="s">
        <v>321</v>
      </c>
      <c r="D347" s="351" t="s">
        <v>322</v>
      </c>
      <c r="E347" s="352" t="s">
        <v>67</v>
      </c>
      <c r="F347" s="353">
        <v>2</v>
      </c>
      <c r="G347" s="354">
        <v>739.15</v>
      </c>
      <c r="H347" s="353">
        <v>1478.3</v>
      </c>
      <c r="I347" s="431"/>
      <c r="J347" s="439">
        <v>739.15</v>
      </c>
      <c r="K347" s="456">
        <f t="shared" si="37"/>
        <v>0</v>
      </c>
      <c r="L347" s="467">
        <f t="shared" si="34"/>
        <v>0</v>
      </c>
      <c r="M347" s="467">
        <f t="shared" si="35"/>
        <v>739.15</v>
      </c>
      <c r="N347" s="468">
        <f t="shared" si="36"/>
        <v>0</v>
      </c>
    </row>
    <row r="348" spans="1:14" ht="30" x14ac:dyDescent="0.25">
      <c r="A348" s="343" t="s">
        <v>229</v>
      </c>
      <c r="B348" s="343" t="s">
        <v>53</v>
      </c>
      <c r="C348" s="344" t="s">
        <v>339</v>
      </c>
      <c r="D348" s="345" t="s">
        <v>340</v>
      </c>
      <c r="E348" s="346" t="s">
        <v>67</v>
      </c>
      <c r="F348" s="347">
        <v>1</v>
      </c>
      <c r="G348" s="348">
        <v>260.41000000000003</v>
      </c>
      <c r="H348" s="347">
        <v>260.39999999999998</v>
      </c>
      <c r="I348" s="431"/>
      <c r="J348" s="438">
        <v>260.41000000000003</v>
      </c>
      <c r="K348" s="456">
        <f t="shared" si="37"/>
        <v>0</v>
      </c>
      <c r="L348" s="467">
        <f t="shared" si="34"/>
        <v>0</v>
      </c>
      <c r="M348" s="467">
        <f t="shared" si="35"/>
        <v>260.41000000000003</v>
      </c>
      <c r="N348" s="468">
        <f t="shared" si="36"/>
        <v>0</v>
      </c>
    </row>
    <row r="349" spans="1:14" ht="22.5" x14ac:dyDescent="0.25">
      <c r="A349" s="349" t="s">
        <v>232</v>
      </c>
      <c r="B349" s="349" t="s">
        <v>69</v>
      </c>
      <c r="C349" s="350" t="s">
        <v>345</v>
      </c>
      <c r="D349" s="351" t="s">
        <v>346</v>
      </c>
      <c r="E349" s="352" t="s">
        <v>67</v>
      </c>
      <c r="F349" s="353">
        <v>1.02</v>
      </c>
      <c r="G349" s="354">
        <v>1801.85</v>
      </c>
      <c r="H349" s="353">
        <v>1837.9</v>
      </c>
      <c r="I349" s="431"/>
      <c r="J349" s="439">
        <v>1801.85</v>
      </c>
      <c r="K349" s="456">
        <f t="shared" si="37"/>
        <v>0</v>
      </c>
      <c r="L349" s="467">
        <f t="shared" si="34"/>
        <v>0</v>
      </c>
      <c r="M349" s="467">
        <f t="shared" si="35"/>
        <v>1801.85</v>
      </c>
      <c r="N349" s="468">
        <f t="shared" si="36"/>
        <v>0</v>
      </c>
    </row>
    <row r="350" spans="1:14" ht="30" x14ac:dyDescent="0.25">
      <c r="A350" s="343" t="s">
        <v>235</v>
      </c>
      <c r="B350" s="343" t="s">
        <v>53</v>
      </c>
      <c r="C350" s="344" t="s">
        <v>348</v>
      </c>
      <c r="D350" s="345" t="s">
        <v>349</v>
      </c>
      <c r="E350" s="346" t="s">
        <v>67</v>
      </c>
      <c r="F350" s="347">
        <v>1</v>
      </c>
      <c r="G350" s="348">
        <v>219.64</v>
      </c>
      <c r="H350" s="347">
        <v>219.6</v>
      </c>
      <c r="I350" s="431"/>
      <c r="J350" s="438">
        <v>219.64</v>
      </c>
      <c r="K350" s="456">
        <f t="shared" si="37"/>
        <v>0</v>
      </c>
      <c r="L350" s="467">
        <f t="shared" si="34"/>
        <v>0</v>
      </c>
      <c r="M350" s="467">
        <f t="shared" si="35"/>
        <v>219.64</v>
      </c>
      <c r="N350" s="468">
        <f t="shared" si="36"/>
        <v>0</v>
      </c>
    </row>
    <row r="351" spans="1:14" ht="22.5" x14ac:dyDescent="0.25">
      <c r="A351" s="349" t="s">
        <v>238</v>
      </c>
      <c r="B351" s="349" t="s">
        <v>69</v>
      </c>
      <c r="C351" s="350" t="s">
        <v>354</v>
      </c>
      <c r="D351" s="351" t="s">
        <v>355</v>
      </c>
      <c r="E351" s="352" t="s">
        <v>67</v>
      </c>
      <c r="F351" s="353">
        <v>1.02</v>
      </c>
      <c r="G351" s="354">
        <v>1129.77</v>
      </c>
      <c r="H351" s="353">
        <v>1152.4000000000001</v>
      </c>
      <c r="I351" s="431"/>
      <c r="J351" s="439">
        <v>1129.77</v>
      </c>
      <c r="K351" s="456">
        <f t="shared" si="37"/>
        <v>0</v>
      </c>
      <c r="L351" s="467">
        <f t="shared" si="34"/>
        <v>0</v>
      </c>
      <c r="M351" s="467">
        <f t="shared" si="35"/>
        <v>1129.77</v>
      </c>
      <c r="N351" s="468">
        <f t="shared" si="36"/>
        <v>0</v>
      </c>
    </row>
    <row r="352" spans="1:14" ht="90" x14ac:dyDescent="0.25">
      <c r="A352" s="343" t="s">
        <v>241</v>
      </c>
      <c r="B352" s="343" t="s">
        <v>53</v>
      </c>
      <c r="C352" s="344" t="s">
        <v>365</v>
      </c>
      <c r="D352" s="345" t="s">
        <v>366</v>
      </c>
      <c r="E352" s="346" t="s">
        <v>114</v>
      </c>
      <c r="F352" s="347">
        <v>41.78</v>
      </c>
      <c r="G352" s="348">
        <v>68</v>
      </c>
      <c r="H352" s="347">
        <v>2841</v>
      </c>
      <c r="I352" s="431"/>
      <c r="J352" s="438">
        <v>68</v>
      </c>
      <c r="K352" s="456">
        <f t="shared" si="37"/>
        <v>0</v>
      </c>
      <c r="L352" s="467">
        <f t="shared" si="34"/>
        <v>0</v>
      </c>
      <c r="M352" s="467">
        <f t="shared" si="35"/>
        <v>68</v>
      </c>
      <c r="N352" s="468">
        <f t="shared" si="36"/>
        <v>0</v>
      </c>
    </row>
    <row r="353" spans="1:14" ht="30" x14ac:dyDescent="0.25">
      <c r="A353" s="343" t="s">
        <v>244</v>
      </c>
      <c r="B353" s="343" t="s">
        <v>53</v>
      </c>
      <c r="C353" s="344" t="s">
        <v>368</v>
      </c>
      <c r="D353" s="345" t="s">
        <v>369</v>
      </c>
      <c r="E353" s="346" t="s">
        <v>67</v>
      </c>
      <c r="F353" s="347">
        <v>2</v>
      </c>
      <c r="G353" s="348">
        <v>808.86</v>
      </c>
      <c r="H353" s="347">
        <v>1617.7</v>
      </c>
      <c r="I353" s="431"/>
      <c r="J353" s="438">
        <v>808.86</v>
      </c>
      <c r="K353" s="456">
        <f t="shared" si="37"/>
        <v>0</v>
      </c>
      <c r="L353" s="467">
        <f t="shared" si="34"/>
        <v>0</v>
      </c>
      <c r="M353" s="467">
        <f t="shared" si="35"/>
        <v>808.86</v>
      </c>
      <c r="N353" s="468">
        <f t="shared" si="36"/>
        <v>0</v>
      </c>
    </row>
    <row r="354" spans="1:14" x14ac:dyDescent="0.25">
      <c r="A354" s="349" t="s">
        <v>248</v>
      </c>
      <c r="B354" s="349" t="s">
        <v>69</v>
      </c>
      <c r="C354" s="350" t="s">
        <v>372</v>
      </c>
      <c r="D354" s="351" t="s">
        <v>373</v>
      </c>
      <c r="E354" s="352" t="s">
        <v>67</v>
      </c>
      <c r="F354" s="353">
        <v>1</v>
      </c>
      <c r="G354" s="354">
        <v>1202.1099999999999</v>
      </c>
      <c r="H354" s="353">
        <v>1202.0999999999999</v>
      </c>
      <c r="I354" s="431"/>
      <c r="J354" s="439">
        <v>1202.1099999999999</v>
      </c>
      <c r="K354" s="456">
        <f t="shared" si="37"/>
        <v>0</v>
      </c>
      <c r="L354" s="467">
        <f t="shared" si="34"/>
        <v>0</v>
      </c>
      <c r="M354" s="467">
        <f t="shared" si="35"/>
        <v>1202.1099999999999</v>
      </c>
      <c r="N354" s="468">
        <f t="shared" si="36"/>
        <v>0</v>
      </c>
    </row>
    <row r="355" spans="1:14" x14ac:dyDescent="0.25">
      <c r="A355" s="349" t="s">
        <v>251</v>
      </c>
      <c r="B355" s="349" t="s">
        <v>69</v>
      </c>
      <c r="C355" s="350" t="s">
        <v>375</v>
      </c>
      <c r="D355" s="351" t="s">
        <v>376</v>
      </c>
      <c r="E355" s="352" t="s">
        <v>67</v>
      </c>
      <c r="F355" s="353">
        <v>1</v>
      </c>
      <c r="G355" s="354">
        <v>775.98</v>
      </c>
      <c r="H355" s="353">
        <v>776</v>
      </c>
      <c r="I355" s="431"/>
      <c r="J355" s="439">
        <v>775.98</v>
      </c>
      <c r="K355" s="456">
        <f t="shared" si="37"/>
        <v>0</v>
      </c>
      <c r="L355" s="467">
        <f t="shared" si="34"/>
        <v>0</v>
      </c>
      <c r="M355" s="467">
        <f t="shared" si="35"/>
        <v>775.98</v>
      </c>
      <c r="N355" s="468">
        <f t="shared" si="36"/>
        <v>0</v>
      </c>
    </row>
    <row r="356" spans="1:14" x14ac:dyDescent="0.25">
      <c r="A356" s="349" t="s">
        <v>254</v>
      </c>
      <c r="B356" s="349" t="s">
        <v>69</v>
      </c>
      <c r="C356" s="350" t="s">
        <v>378</v>
      </c>
      <c r="D356" s="351" t="s">
        <v>379</v>
      </c>
      <c r="E356" s="352" t="s">
        <v>67</v>
      </c>
      <c r="F356" s="353">
        <v>3</v>
      </c>
      <c r="G356" s="354">
        <v>211.75</v>
      </c>
      <c r="H356" s="353">
        <v>635.29999999999995</v>
      </c>
      <c r="I356" s="431"/>
      <c r="J356" s="439">
        <v>211.75</v>
      </c>
      <c r="K356" s="456">
        <f t="shared" si="37"/>
        <v>0</v>
      </c>
      <c r="L356" s="467">
        <f t="shared" si="34"/>
        <v>0</v>
      </c>
      <c r="M356" s="467">
        <f t="shared" si="35"/>
        <v>211.75</v>
      </c>
      <c r="N356" s="468">
        <f t="shared" si="36"/>
        <v>0</v>
      </c>
    </row>
    <row r="357" spans="1:14" ht="30" x14ac:dyDescent="0.25">
      <c r="A357" s="343" t="s">
        <v>257</v>
      </c>
      <c r="B357" s="343" t="s">
        <v>53</v>
      </c>
      <c r="C357" s="344" t="s">
        <v>381</v>
      </c>
      <c r="D357" s="345" t="s">
        <v>382</v>
      </c>
      <c r="E357" s="346" t="s">
        <v>67</v>
      </c>
      <c r="F357" s="347">
        <v>1</v>
      </c>
      <c r="G357" s="348">
        <v>808.86</v>
      </c>
      <c r="H357" s="347">
        <v>808.9</v>
      </c>
      <c r="I357" s="431"/>
      <c r="J357" s="438">
        <v>808.86</v>
      </c>
      <c r="K357" s="456">
        <f t="shared" si="37"/>
        <v>0</v>
      </c>
      <c r="L357" s="467">
        <f t="shared" si="34"/>
        <v>0</v>
      </c>
      <c r="M357" s="467">
        <f t="shared" si="35"/>
        <v>808.86</v>
      </c>
      <c r="N357" s="468">
        <f t="shared" si="36"/>
        <v>0</v>
      </c>
    </row>
    <row r="358" spans="1:14" ht="22.5" x14ac:dyDescent="0.25">
      <c r="A358" s="349" t="s">
        <v>260</v>
      </c>
      <c r="B358" s="349" t="s">
        <v>69</v>
      </c>
      <c r="C358" s="350" t="s">
        <v>384</v>
      </c>
      <c r="D358" s="351" t="s">
        <v>385</v>
      </c>
      <c r="E358" s="352" t="s">
        <v>67</v>
      </c>
      <c r="F358" s="353">
        <v>1</v>
      </c>
      <c r="G358" s="354">
        <v>1530.92</v>
      </c>
      <c r="H358" s="353">
        <v>1530.9</v>
      </c>
      <c r="I358" s="431"/>
      <c r="J358" s="439">
        <v>1530.92</v>
      </c>
      <c r="K358" s="456">
        <f t="shared" si="37"/>
        <v>0</v>
      </c>
      <c r="L358" s="467">
        <f t="shared" si="34"/>
        <v>0</v>
      </c>
      <c r="M358" s="467">
        <f t="shared" si="35"/>
        <v>1530.92</v>
      </c>
      <c r="N358" s="468">
        <f t="shared" si="36"/>
        <v>0</v>
      </c>
    </row>
    <row r="359" spans="1:14" ht="30" x14ac:dyDescent="0.25">
      <c r="A359" s="343" t="s">
        <v>263</v>
      </c>
      <c r="B359" s="343" t="s">
        <v>53</v>
      </c>
      <c r="C359" s="344" t="s">
        <v>387</v>
      </c>
      <c r="D359" s="345" t="s">
        <v>388</v>
      </c>
      <c r="E359" s="346" t="s">
        <v>67</v>
      </c>
      <c r="F359" s="347">
        <v>1</v>
      </c>
      <c r="G359" s="348">
        <v>3234.12</v>
      </c>
      <c r="H359" s="347">
        <v>3234.1</v>
      </c>
      <c r="I359" s="431"/>
      <c r="J359" s="438">
        <v>3234.12</v>
      </c>
      <c r="K359" s="456">
        <f t="shared" si="37"/>
        <v>0</v>
      </c>
      <c r="L359" s="467">
        <f t="shared" si="34"/>
        <v>0</v>
      </c>
      <c r="M359" s="467">
        <f t="shared" si="35"/>
        <v>3234.12</v>
      </c>
      <c r="N359" s="468">
        <f t="shared" si="36"/>
        <v>0</v>
      </c>
    </row>
    <row r="360" spans="1:14" ht="22.5" x14ac:dyDescent="0.25">
      <c r="A360" s="349" t="s">
        <v>266</v>
      </c>
      <c r="B360" s="349" t="s">
        <v>69</v>
      </c>
      <c r="C360" s="350" t="s">
        <v>390</v>
      </c>
      <c r="D360" s="351" t="s">
        <v>391</v>
      </c>
      <c r="E360" s="352" t="s">
        <v>67</v>
      </c>
      <c r="F360" s="353">
        <v>1</v>
      </c>
      <c r="G360" s="354">
        <v>14588.41</v>
      </c>
      <c r="H360" s="353">
        <v>14588.4</v>
      </c>
      <c r="I360" s="431"/>
      <c r="J360" s="439">
        <v>14588.41</v>
      </c>
      <c r="K360" s="456">
        <f t="shared" si="37"/>
        <v>0</v>
      </c>
      <c r="L360" s="467">
        <f t="shared" si="34"/>
        <v>0</v>
      </c>
      <c r="M360" s="467">
        <f t="shared" si="35"/>
        <v>14588.41</v>
      </c>
      <c r="N360" s="468">
        <f t="shared" si="36"/>
        <v>0</v>
      </c>
    </row>
    <row r="361" spans="1:14" ht="30" x14ac:dyDescent="0.25">
      <c r="A361" s="343" t="s">
        <v>269</v>
      </c>
      <c r="B361" s="343" t="s">
        <v>53</v>
      </c>
      <c r="C361" s="344" t="s">
        <v>393</v>
      </c>
      <c r="D361" s="345" t="s">
        <v>394</v>
      </c>
      <c r="E361" s="346" t="s">
        <v>67</v>
      </c>
      <c r="F361" s="347">
        <v>1</v>
      </c>
      <c r="G361" s="348">
        <v>485.32</v>
      </c>
      <c r="H361" s="347">
        <v>485.3</v>
      </c>
      <c r="I361" s="431"/>
      <c r="J361" s="438">
        <v>485.32</v>
      </c>
      <c r="K361" s="456">
        <f t="shared" si="37"/>
        <v>0</v>
      </c>
      <c r="L361" s="467">
        <f t="shared" si="34"/>
        <v>0</v>
      </c>
      <c r="M361" s="467">
        <f t="shared" si="35"/>
        <v>485.32</v>
      </c>
      <c r="N361" s="468">
        <f t="shared" si="36"/>
        <v>0</v>
      </c>
    </row>
    <row r="362" spans="1:14" ht="22.5" x14ac:dyDescent="0.25">
      <c r="A362" s="349" t="s">
        <v>272</v>
      </c>
      <c r="B362" s="349" t="s">
        <v>69</v>
      </c>
      <c r="C362" s="350" t="s">
        <v>396</v>
      </c>
      <c r="D362" s="351" t="s">
        <v>397</v>
      </c>
      <c r="E362" s="352" t="s">
        <v>67</v>
      </c>
      <c r="F362" s="353">
        <v>1</v>
      </c>
      <c r="G362" s="354">
        <v>6510.34</v>
      </c>
      <c r="H362" s="353">
        <v>6510.3</v>
      </c>
      <c r="I362" s="431"/>
      <c r="J362" s="439">
        <v>6510.34</v>
      </c>
      <c r="K362" s="456">
        <f t="shared" si="37"/>
        <v>0</v>
      </c>
      <c r="L362" s="467">
        <f t="shared" si="34"/>
        <v>0</v>
      </c>
      <c r="M362" s="467">
        <f t="shared" si="35"/>
        <v>6510.34</v>
      </c>
      <c r="N362" s="468">
        <f t="shared" si="36"/>
        <v>0</v>
      </c>
    </row>
    <row r="363" spans="1:14" ht="30" x14ac:dyDescent="0.25">
      <c r="A363" s="343" t="s">
        <v>275</v>
      </c>
      <c r="B363" s="343" t="s">
        <v>53</v>
      </c>
      <c r="C363" s="344" t="s">
        <v>399</v>
      </c>
      <c r="D363" s="345" t="s">
        <v>400</v>
      </c>
      <c r="E363" s="346" t="s">
        <v>114</v>
      </c>
      <c r="F363" s="347">
        <v>41.78</v>
      </c>
      <c r="G363" s="348">
        <v>9.2100000000000009</v>
      </c>
      <c r="H363" s="347">
        <v>384.8</v>
      </c>
      <c r="I363" s="431"/>
      <c r="J363" s="438">
        <v>9.2100000000000009</v>
      </c>
      <c r="K363" s="456">
        <f t="shared" si="37"/>
        <v>0</v>
      </c>
      <c r="L363" s="467">
        <f t="shared" si="34"/>
        <v>0</v>
      </c>
      <c r="M363" s="467">
        <f t="shared" si="35"/>
        <v>9.2100000000000009</v>
      </c>
      <c r="N363" s="468">
        <f t="shared" si="36"/>
        <v>0</v>
      </c>
    </row>
    <row r="364" spans="1:14" x14ac:dyDescent="0.25">
      <c r="A364" s="338"/>
      <c r="B364" s="339" t="s">
        <v>48</v>
      </c>
      <c r="C364" s="341" t="s">
        <v>110</v>
      </c>
      <c r="D364" s="341" t="s">
        <v>401</v>
      </c>
      <c r="E364" s="338"/>
      <c r="F364" s="338"/>
      <c r="G364" s="340"/>
      <c r="H364" s="342">
        <v>13759.099999999999</v>
      </c>
      <c r="I364" s="431"/>
      <c r="J364" s="440"/>
      <c r="K364" s="456">
        <f t="shared" si="37"/>
        <v>0</v>
      </c>
      <c r="L364" s="467">
        <f t="shared" si="34"/>
        <v>0</v>
      </c>
      <c r="M364" s="467">
        <f t="shared" si="35"/>
        <v>0</v>
      </c>
      <c r="N364" s="468">
        <f t="shared" si="36"/>
        <v>0</v>
      </c>
    </row>
    <row r="365" spans="1:14" ht="45" x14ac:dyDescent="0.25">
      <c r="A365" s="343" t="s">
        <v>121</v>
      </c>
      <c r="B365" s="343" t="s">
        <v>53</v>
      </c>
      <c r="C365" s="344" t="s">
        <v>403</v>
      </c>
      <c r="D365" s="345" t="s">
        <v>404</v>
      </c>
      <c r="E365" s="346" t="s">
        <v>114</v>
      </c>
      <c r="F365" s="347">
        <v>86</v>
      </c>
      <c r="G365" s="348">
        <v>87.65</v>
      </c>
      <c r="H365" s="347">
        <v>7537.9</v>
      </c>
      <c r="I365" s="431">
        <f>-(43+0)*2</f>
        <v>-86</v>
      </c>
      <c r="J365" s="438">
        <v>87.65</v>
      </c>
      <c r="K365" s="456">
        <f t="shared" si="37"/>
        <v>-7537.9000000000005</v>
      </c>
      <c r="L365" s="467">
        <f t="shared" si="34"/>
        <v>-86</v>
      </c>
      <c r="M365" s="467">
        <f t="shared" si="35"/>
        <v>87.65</v>
      </c>
      <c r="N365" s="468">
        <f t="shared" si="36"/>
        <v>-7537.9000000000005</v>
      </c>
    </row>
    <row r="366" spans="1:14" x14ac:dyDescent="0.25">
      <c r="A366" s="343" t="s">
        <v>279</v>
      </c>
      <c r="B366" s="343" t="s">
        <v>53</v>
      </c>
      <c r="C366" s="344" t="s">
        <v>406</v>
      </c>
      <c r="D366" s="345" t="s">
        <v>407</v>
      </c>
      <c r="E366" s="346" t="s">
        <v>114</v>
      </c>
      <c r="F366" s="347">
        <v>86</v>
      </c>
      <c r="G366" s="348">
        <v>72.34</v>
      </c>
      <c r="H366" s="347">
        <v>6221.2</v>
      </c>
      <c r="I366" s="431">
        <f>-(43+0)*2</f>
        <v>-86</v>
      </c>
      <c r="J366" s="438">
        <v>72.34</v>
      </c>
      <c r="K366" s="456">
        <f t="shared" si="37"/>
        <v>-6221.2400000000007</v>
      </c>
      <c r="L366" s="467">
        <f t="shared" si="34"/>
        <v>-86</v>
      </c>
      <c r="M366" s="467">
        <f t="shared" si="35"/>
        <v>72.34</v>
      </c>
      <c r="N366" s="468">
        <f t="shared" si="36"/>
        <v>-6221.2400000000007</v>
      </c>
    </row>
    <row r="367" spans="1:14" x14ac:dyDescent="0.25">
      <c r="A367" s="338"/>
      <c r="B367" s="339" t="s">
        <v>48</v>
      </c>
      <c r="C367" s="341" t="s">
        <v>119</v>
      </c>
      <c r="D367" s="341" t="s">
        <v>120</v>
      </c>
      <c r="E367" s="338"/>
      <c r="F367" s="338"/>
      <c r="G367" s="340"/>
      <c r="H367" s="342">
        <v>17496.7</v>
      </c>
      <c r="I367" s="431"/>
      <c r="J367" s="440"/>
      <c r="K367" s="456">
        <f t="shared" si="37"/>
        <v>0</v>
      </c>
      <c r="L367" s="467">
        <f t="shared" si="34"/>
        <v>0</v>
      </c>
      <c r="M367" s="467">
        <f t="shared" si="35"/>
        <v>0</v>
      </c>
      <c r="N367" s="468">
        <f t="shared" si="36"/>
        <v>0</v>
      </c>
    </row>
    <row r="368" spans="1:14" ht="30" x14ac:dyDescent="0.25">
      <c r="A368" s="343" t="s">
        <v>282</v>
      </c>
      <c r="B368" s="343" t="s">
        <v>53</v>
      </c>
      <c r="C368" s="344" t="s">
        <v>122</v>
      </c>
      <c r="D368" s="345" t="s">
        <v>123</v>
      </c>
      <c r="E368" s="346" t="s">
        <v>43</v>
      </c>
      <c r="F368" s="347">
        <v>44.48</v>
      </c>
      <c r="G368" s="348">
        <v>183.82</v>
      </c>
      <c r="H368" s="347">
        <v>8176.3</v>
      </c>
      <c r="I368" s="431">
        <f>-43*(1.1+0.5+0.5)*0.128</f>
        <v>-11.558400000000001</v>
      </c>
      <c r="J368" s="438">
        <v>183.82</v>
      </c>
      <c r="K368" s="456">
        <f t="shared" si="37"/>
        <v>-2124.6650880000002</v>
      </c>
      <c r="L368" s="467">
        <f t="shared" si="34"/>
        <v>-11.558400000000001</v>
      </c>
      <c r="M368" s="467">
        <f t="shared" si="35"/>
        <v>183.82</v>
      </c>
      <c r="N368" s="468">
        <f t="shared" si="36"/>
        <v>-2124.6650880000002</v>
      </c>
    </row>
    <row r="369" spans="1:14" ht="45" x14ac:dyDescent="0.25">
      <c r="A369" s="343" t="s">
        <v>285</v>
      </c>
      <c r="B369" s="343" t="s">
        <v>53</v>
      </c>
      <c r="C369" s="344" t="s">
        <v>417</v>
      </c>
      <c r="D369" s="345" t="s">
        <v>418</v>
      </c>
      <c r="E369" s="346" t="s">
        <v>43</v>
      </c>
      <c r="F369" s="347">
        <v>23.67</v>
      </c>
      <c r="G369" s="348">
        <v>257.77999999999997</v>
      </c>
      <c r="H369" s="347">
        <v>6101.7</v>
      </c>
      <c r="I369" s="431">
        <f>-43*(1.1+0.5+0.5)*0.128</f>
        <v>-11.558400000000001</v>
      </c>
      <c r="J369" s="438">
        <v>257.77999999999997</v>
      </c>
      <c r="K369" s="456">
        <f t="shared" si="37"/>
        <v>-2979.5243519999999</v>
      </c>
      <c r="L369" s="467">
        <f t="shared" si="34"/>
        <v>-11.558400000000001</v>
      </c>
      <c r="M369" s="467">
        <f t="shared" si="35"/>
        <v>257.77999999999997</v>
      </c>
      <c r="N369" s="468">
        <f t="shared" si="36"/>
        <v>-2979.5243519999999</v>
      </c>
    </row>
    <row r="370" spans="1:14" ht="30" x14ac:dyDescent="0.25">
      <c r="A370" s="343" t="s">
        <v>288</v>
      </c>
      <c r="B370" s="343" t="s">
        <v>53</v>
      </c>
      <c r="C370" s="344" t="s">
        <v>420</v>
      </c>
      <c r="D370" s="345" t="s">
        <v>421</v>
      </c>
      <c r="E370" s="346" t="s">
        <v>43</v>
      </c>
      <c r="F370" s="347">
        <v>20.81</v>
      </c>
      <c r="G370" s="348">
        <v>154.66999999999999</v>
      </c>
      <c r="H370" s="347">
        <v>3218.7</v>
      </c>
      <c r="I370" s="431"/>
      <c r="J370" s="438">
        <v>154.66999999999999</v>
      </c>
      <c r="K370" s="456">
        <f t="shared" si="37"/>
        <v>0</v>
      </c>
      <c r="L370" s="467">
        <f t="shared" si="34"/>
        <v>0</v>
      </c>
      <c r="M370" s="467">
        <f t="shared" si="35"/>
        <v>154.66999999999999</v>
      </c>
      <c r="N370" s="468">
        <f t="shared" si="36"/>
        <v>0</v>
      </c>
    </row>
    <row r="371" spans="1:14" x14ac:dyDescent="0.25">
      <c r="A371" s="338"/>
      <c r="B371" s="339" t="s">
        <v>48</v>
      </c>
      <c r="C371" s="341" t="s">
        <v>422</v>
      </c>
      <c r="D371" s="341" t="s">
        <v>423</v>
      </c>
      <c r="E371" s="338"/>
      <c r="F371" s="338"/>
      <c r="G371" s="340"/>
      <c r="H371" s="342">
        <v>13178.9</v>
      </c>
      <c r="I371" s="431"/>
      <c r="J371" s="431"/>
      <c r="K371" s="456">
        <f t="shared" si="37"/>
        <v>0</v>
      </c>
      <c r="L371" s="467">
        <f t="shared" si="34"/>
        <v>0</v>
      </c>
      <c r="M371" s="467">
        <f t="shared" si="35"/>
        <v>0</v>
      </c>
      <c r="N371" s="468">
        <f t="shared" si="36"/>
        <v>0</v>
      </c>
    </row>
    <row r="372" spans="1:14" ht="30" x14ac:dyDescent="0.25">
      <c r="A372" s="343" t="s">
        <v>124</v>
      </c>
      <c r="B372" s="343" t="s">
        <v>53</v>
      </c>
      <c r="C372" s="344" t="s">
        <v>425</v>
      </c>
      <c r="D372" s="345" t="s">
        <v>426</v>
      </c>
      <c r="E372" s="346" t="s">
        <v>43</v>
      </c>
      <c r="F372" s="347">
        <v>115.18</v>
      </c>
      <c r="G372" s="348">
        <v>114.42</v>
      </c>
      <c r="H372" s="347">
        <v>13178.9</v>
      </c>
      <c r="I372" s="431"/>
      <c r="J372" s="431"/>
      <c r="K372" s="456">
        <f t="shared" si="37"/>
        <v>0</v>
      </c>
      <c r="L372" s="467">
        <f t="shared" si="34"/>
        <v>0</v>
      </c>
      <c r="M372" s="467">
        <f t="shared" si="35"/>
        <v>0</v>
      </c>
      <c r="N372" s="468">
        <f t="shared" si="36"/>
        <v>0</v>
      </c>
    </row>
    <row r="373" spans="1:14" x14ac:dyDescent="0.25">
      <c r="A373" s="326"/>
      <c r="B373" s="326"/>
      <c r="C373" s="326"/>
      <c r="D373" s="326"/>
      <c r="E373" s="326"/>
      <c r="F373" s="326"/>
      <c r="G373" s="326"/>
      <c r="H373" s="326"/>
      <c r="I373" s="432"/>
      <c r="J373" s="432"/>
      <c r="K373" s="457"/>
      <c r="L373" s="467">
        <f t="shared" si="34"/>
        <v>0</v>
      </c>
      <c r="M373" s="467">
        <f t="shared" si="35"/>
        <v>0</v>
      </c>
      <c r="N373" s="468">
        <f t="shared" si="36"/>
        <v>0</v>
      </c>
    </row>
    <row r="374" spans="1:14" x14ac:dyDescent="0.25">
      <c r="A374" s="223"/>
      <c r="B374" s="223"/>
      <c r="C374" s="355" t="s">
        <v>450</v>
      </c>
      <c r="D374" s="356"/>
      <c r="E374" s="356"/>
      <c r="F374" s="356"/>
      <c r="G374" s="356"/>
      <c r="H374" s="356"/>
      <c r="I374" s="433"/>
      <c r="J374" s="433"/>
      <c r="K374" s="251"/>
      <c r="L374" s="467">
        <f t="shared" si="34"/>
        <v>0</v>
      </c>
      <c r="M374" s="467">
        <f t="shared" si="35"/>
        <v>0</v>
      </c>
      <c r="N374" s="468">
        <f t="shared" si="36"/>
        <v>0</v>
      </c>
    </row>
    <row r="375" spans="1:14" x14ac:dyDescent="0.25">
      <c r="A375" s="357"/>
      <c r="B375" s="358" t="s">
        <v>48</v>
      </c>
      <c r="C375" s="358" t="s">
        <v>428</v>
      </c>
      <c r="D375" s="358" t="s">
        <v>429</v>
      </c>
      <c r="E375" s="357"/>
      <c r="F375" s="357"/>
      <c r="G375" s="357"/>
      <c r="H375" s="357"/>
      <c r="I375" s="433"/>
      <c r="J375" s="434"/>
      <c r="K375" s="457"/>
      <c r="L375" s="467">
        <f t="shared" ref="L375:L389" si="38">I375</f>
        <v>0</v>
      </c>
      <c r="M375" s="467">
        <f t="shared" ref="M375:M389" si="39">J375</f>
        <v>0</v>
      </c>
      <c r="N375" s="468">
        <f t="shared" ref="N375:N389" si="40">L375*M375</f>
        <v>0</v>
      </c>
    </row>
    <row r="376" spans="1:14" ht="24" x14ac:dyDescent="0.25">
      <c r="A376" s="359"/>
      <c r="B376" s="359" t="s">
        <v>53</v>
      </c>
      <c r="C376" s="360" t="s">
        <v>430</v>
      </c>
      <c r="D376" s="360" t="s">
        <v>431</v>
      </c>
      <c r="E376" s="361" t="s">
        <v>61</v>
      </c>
      <c r="F376" s="361"/>
      <c r="G376" s="361"/>
      <c r="H376" s="361"/>
      <c r="I376" s="435">
        <v>82</v>
      </c>
      <c r="J376" s="436">
        <v>236</v>
      </c>
      <c r="K376" s="458">
        <f t="shared" ref="K376:K389" si="41">+I376*J376</f>
        <v>19352</v>
      </c>
      <c r="L376" s="467">
        <f t="shared" si="38"/>
        <v>82</v>
      </c>
      <c r="M376" s="467">
        <f t="shared" si="39"/>
        <v>236</v>
      </c>
      <c r="N376" s="468">
        <f t="shared" si="40"/>
        <v>19352</v>
      </c>
    </row>
    <row r="377" spans="1:14" ht="24" x14ac:dyDescent="0.25">
      <c r="A377" s="359"/>
      <c r="B377" s="359" t="s">
        <v>53</v>
      </c>
      <c r="C377" s="360" t="s">
        <v>432</v>
      </c>
      <c r="D377" s="360" t="s">
        <v>433</v>
      </c>
      <c r="E377" s="361" t="s">
        <v>61</v>
      </c>
      <c r="F377" s="361"/>
      <c r="G377" s="361"/>
      <c r="H377" s="361"/>
      <c r="I377" s="435">
        <f>+I376</f>
        <v>82</v>
      </c>
      <c r="J377" s="436">
        <v>115</v>
      </c>
      <c r="K377" s="458">
        <f t="shared" si="41"/>
        <v>9430</v>
      </c>
      <c r="L377" s="467">
        <f t="shared" si="38"/>
        <v>82</v>
      </c>
      <c r="M377" s="467">
        <f t="shared" si="39"/>
        <v>115</v>
      </c>
      <c r="N377" s="468">
        <f t="shared" si="40"/>
        <v>9430</v>
      </c>
    </row>
    <row r="378" spans="1:14" ht="24" x14ac:dyDescent="0.25">
      <c r="A378" s="359"/>
      <c r="B378" s="359" t="s">
        <v>53</v>
      </c>
      <c r="C378" s="360" t="s">
        <v>434</v>
      </c>
      <c r="D378" s="360" t="s">
        <v>435</v>
      </c>
      <c r="E378" s="361" t="s">
        <v>67</v>
      </c>
      <c r="F378" s="361"/>
      <c r="G378" s="361"/>
      <c r="H378" s="361"/>
      <c r="I378" s="432">
        <v>3</v>
      </c>
      <c r="J378" s="436">
        <v>1870</v>
      </c>
      <c r="K378" s="458">
        <f t="shared" si="41"/>
        <v>5610</v>
      </c>
      <c r="L378" s="467">
        <f t="shared" si="38"/>
        <v>3</v>
      </c>
      <c r="M378" s="467">
        <f t="shared" si="39"/>
        <v>1870</v>
      </c>
      <c r="N378" s="468">
        <f t="shared" si="40"/>
        <v>5610</v>
      </c>
    </row>
    <row r="379" spans="1:14" ht="24" x14ac:dyDescent="0.25">
      <c r="A379" s="359"/>
      <c r="B379" s="359" t="s">
        <v>53</v>
      </c>
      <c r="C379" s="360" t="s">
        <v>436</v>
      </c>
      <c r="D379" s="360" t="s">
        <v>437</v>
      </c>
      <c r="E379" s="361" t="s">
        <v>67</v>
      </c>
      <c r="F379" s="361"/>
      <c r="G379" s="361"/>
      <c r="H379" s="361"/>
      <c r="I379" s="432">
        <v>0</v>
      </c>
      <c r="J379" s="436">
        <v>1050</v>
      </c>
      <c r="K379" s="458">
        <f t="shared" si="41"/>
        <v>0</v>
      </c>
      <c r="L379" s="467">
        <f t="shared" si="38"/>
        <v>0</v>
      </c>
      <c r="M379" s="467">
        <f t="shared" si="39"/>
        <v>1050</v>
      </c>
      <c r="N379" s="468">
        <f t="shared" si="40"/>
        <v>0</v>
      </c>
    </row>
    <row r="380" spans="1:14" x14ac:dyDescent="0.25">
      <c r="A380" s="359"/>
      <c r="B380" s="359" t="s">
        <v>53</v>
      </c>
      <c r="C380" s="360" t="s">
        <v>438</v>
      </c>
      <c r="D380" s="360" t="s">
        <v>439</v>
      </c>
      <c r="E380" s="361" t="s">
        <v>61</v>
      </c>
      <c r="F380" s="361"/>
      <c r="G380" s="361"/>
      <c r="H380" s="361"/>
      <c r="I380" s="435">
        <f>+I377</f>
        <v>82</v>
      </c>
      <c r="J380" s="436">
        <v>6.22</v>
      </c>
      <c r="K380" s="458">
        <f t="shared" si="41"/>
        <v>510.03999999999996</v>
      </c>
      <c r="L380" s="467">
        <f t="shared" si="38"/>
        <v>82</v>
      </c>
      <c r="M380" s="467">
        <f t="shared" si="39"/>
        <v>6.22</v>
      </c>
      <c r="N380" s="468">
        <f t="shared" si="40"/>
        <v>510.03999999999996</v>
      </c>
    </row>
    <row r="381" spans="1:14" x14ac:dyDescent="0.25">
      <c r="A381" s="362"/>
      <c r="B381" s="362" t="s">
        <v>69</v>
      </c>
      <c r="C381" s="363" t="s">
        <v>440</v>
      </c>
      <c r="D381" s="363" t="s">
        <v>441</v>
      </c>
      <c r="E381" s="364" t="s">
        <v>43</v>
      </c>
      <c r="F381" s="364"/>
      <c r="G381" s="364"/>
      <c r="H381" s="364"/>
      <c r="I381" s="435">
        <f>I376*25/1000</f>
        <v>2.0499999999999998</v>
      </c>
      <c r="J381" s="436">
        <v>2700</v>
      </c>
      <c r="K381" s="458">
        <f t="shared" si="41"/>
        <v>5534.9999999999991</v>
      </c>
      <c r="L381" s="467">
        <f t="shared" si="38"/>
        <v>2.0499999999999998</v>
      </c>
      <c r="M381" s="467">
        <f t="shared" si="39"/>
        <v>2700</v>
      </c>
      <c r="N381" s="468">
        <f t="shared" si="40"/>
        <v>5534.9999999999991</v>
      </c>
    </row>
    <row r="382" spans="1:14" x14ac:dyDescent="0.25">
      <c r="A382" s="362"/>
      <c r="B382" s="362"/>
      <c r="C382" s="363"/>
      <c r="D382" s="365" t="s">
        <v>442</v>
      </c>
      <c r="E382" s="364"/>
      <c r="F382" s="364"/>
      <c r="G382" s="364"/>
      <c r="H382" s="364"/>
      <c r="I382" s="435"/>
      <c r="J382" s="436"/>
      <c r="K382" s="458"/>
      <c r="L382" s="467">
        <f t="shared" si="38"/>
        <v>0</v>
      </c>
      <c r="M382" s="467">
        <f t="shared" si="39"/>
        <v>0</v>
      </c>
      <c r="N382" s="468">
        <f t="shared" si="40"/>
        <v>0</v>
      </c>
    </row>
    <row r="383" spans="1:14" ht="24" x14ac:dyDescent="0.25">
      <c r="A383" s="366" t="s">
        <v>154</v>
      </c>
      <c r="B383" s="366" t="s">
        <v>53</v>
      </c>
      <c r="C383" s="367" t="s">
        <v>155</v>
      </c>
      <c r="D383" s="367" t="s">
        <v>156</v>
      </c>
      <c r="E383" s="368" t="s">
        <v>61</v>
      </c>
      <c r="F383" s="364"/>
      <c r="G383" s="364"/>
      <c r="H383" s="364"/>
      <c r="I383" s="435">
        <v>0</v>
      </c>
      <c r="J383" s="437">
        <v>55.24</v>
      </c>
      <c r="K383" s="458">
        <f t="shared" si="41"/>
        <v>0</v>
      </c>
      <c r="L383" s="467">
        <f t="shared" si="38"/>
        <v>0</v>
      </c>
      <c r="M383" s="467">
        <f t="shared" si="39"/>
        <v>55.24</v>
      </c>
      <c r="N383" s="468">
        <f t="shared" si="40"/>
        <v>0</v>
      </c>
    </row>
    <row r="384" spans="1:14" x14ac:dyDescent="0.25">
      <c r="A384" s="366" t="s">
        <v>414</v>
      </c>
      <c r="B384" s="366" t="s">
        <v>53</v>
      </c>
      <c r="C384" s="367" t="s">
        <v>122</v>
      </c>
      <c r="D384" s="367" t="s">
        <v>123</v>
      </c>
      <c r="E384" s="368" t="s">
        <v>43</v>
      </c>
      <c r="F384" s="364"/>
      <c r="G384" s="364"/>
      <c r="H384" s="364"/>
      <c r="I384" s="432">
        <f>+I383*0.128</f>
        <v>0</v>
      </c>
      <c r="J384" s="437">
        <v>151.66</v>
      </c>
      <c r="K384" s="458">
        <f t="shared" si="41"/>
        <v>0</v>
      </c>
      <c r="L384" s="467">
        <f t="shared" si="38"/>
        <v>0</v>
      </c>
      <c r="M384" s="467">
        <f t="shared" si="39"/>
        <v>151.66</v>
      </c>
      <c r="N384" s="468">
        <f t="shared" si="40"/>
        <v>0</v>
      </c>
    </row>
    <row r="385" spans="1:14" ht="24" x14ac:dyDescent="0.25">
      <c r="A385" s="369" t="s">
        <v>272</v>
      </c>
      <c r="B385" s="366"/>
      <c r="C385" s="370" t="s">
        <v>443</v>
      </c>
      <c r="D385" s="367" t="s">
        <v>444</v>
      </c>
      <c r="E385" s="368" t="s">
        <v>61</v>
      </c>
      <c r="F385" s="364"/>
      <c r="G385" s="364"/>
      <c r="H385" s="364"/>
      <c r="I385" s="435">
        <f>+I376/1.05</f>
        <v>78.095238095238088</v>
      </c>
      <c r="J385" s="437">
        <v>338.17</v>
      </c>
      <c r="K385" s="458">
        <f t="shared" si="41"/>
        <v>26409.466666666667</v>
      </c>
      <c r="L385" s="467">
        <f t="shared" si="38"/>
        <v>78.095238095238088</v>
      </c>
      <c r="M385" s="467">
        <f t="shared" si="39"/>
        <v>338.17</v>
      </c>
      <c r="N385" s="468">
        <f t="shared" si="40"/>
        <v>26409.466666666667</v>
      </c>
    </row>
    <row r="386" spans="1:14" ht="24" x14ac:dyDescent="0.25">
      <c r="A386" s="369" t="s">
        <v>282</v>
      </c>
      <c r="B386" s="366"/>
      <c r="C386" s="326" t="s">
        <v>445</v>
      </c>
      <c r="D386" s="367" t="s">
        <v>446</v>
      </c>
      <c r="E386" s="368" t="s">
        <v>61</v>
      </c>
      <c r="F386" s="364"/>
      <c r="G386" s="364"/>
      <c r="H386" s="364"/>
      <c r="I386" s="435">
        <f>+I385</f>
        <v>78.095238095238088</v>
      </c>
      <c r="J386" s="437">
        <v>443.02</v>
      </c>
      <c r="K386" s="458">
        <f t="shared" si="41"/>
        <v>34597.752380952377</v>
      </c>
      <c r="L386" s="467">
        <f t="shared" si="38"/>
        <v>78.095238095238088</v>
      </c>
      <c r="M386" s="467">
        <f t="shared" si="39"/>
        <v>443.02</v>
      </c>
      <c r="N386" s="468">
        <f t="shared" si="40"/>
        <v>34597.752380952377</v>
      </c>
    </row>
    <row r="387" spans="1:14" x14ac:dyDescent="0.25">
      <c r="A387" s="369" t="s">
        <v>288</v>
      </c>
      <c r="B387" s="366" t="s">
        <v>53</v>
      </c>
      <c r="C387" s="371" t="s">
        <v>289</v>
      </c>
      <c r="D387" s="367" t="s">
        <v>290</v>
      </c>
      <c r="E387" s="368" t="s">
        <v>61</v>
      </c>
      <c r="F387" s="364"/>
      <c r="G387" s="364"/>
      <c r="H387" s="364"/>
      <c r="I387" s="435">
        <f>+I385</f>
        <v>78.095238095238088</v>
      </c>
      <c r="J387" s="437">
        <v>14.18</v>
      </c>
      <c r="K387" s="458">
        <f t="shared" si="41"/>
        <v>1107.390476190476</v>
      </c>
      <c r="L387" s="467">
        <f t="shared" si="38"/>
        <v>78.095238095238088</v>
      </c>
      <c r="M387" s="467">
        <f t="shared" si="39"/>
        <v>14.18</v>
      </c>
      <c r="N387" s="468">
        <f t="shared" si="40"/>
        <v>1107.390476190476</v>
      </c>
    </row>
    <row r="388" spans="1:14" x14ac:dyDescent="0.25">
      <c r="A388" s="369" t="s">
        <v>124</v>
      </c>
      <c r="B388" s="366" t="s">
        <v>53</v>
      </c>
      <c r="C388" s="371" t="s">
        <v>291</v>
      </c>
      <c r="D388" s="367" t="s">
        <v>292</v>
      </c>
      <c r="E388" s="368" t="s">
        <v>61</v>
      </c>
      <c r="F388" s="364"/>
      <c r="G388" s="364"/>
      <c r="H388" s="364"/>
      <c r="I388" s="435">
        <f>+I385</f>
        <v>78.095238095238088</v>
      </c>
      <c r="J388" s="437">
        <v>20.62</v>
      </c>
      <c r="K388" s="458">
        <f t="shared" si="41"/>
        <v>1610.3238095238094</v>
      </c>
      <c r="L388" s="467">
        <f t="shared" si="38"/>
        <v>78.095238095238088</v>
      </c>
      <c r="M388" s="467">
        <f t="shared" si="39"/>
        <v>20.62</v>
      </c>
      <c r="N388" s="468">
        <f t="shared" si="40"/>
        <v>1610.3238095238094</v>
      </c>
    </row>
    <row r="389" spans="1:14" ht="24" x14ac:dyDescent="0.25">
      <c r="A389" s="372" t="s">
        <v>416</v>
      </c>
      <c r="B389" s="372" t="s">
        <v>53</v>
      </c>
      <c r="C389" s="373" t="s">
        <v>417</v>
      </c>
      <c r="D389" s="374" t="s">
        <v>418</v>
      </c>
      <c r="E389" s="375" t="s">
        <v>43</v>
      </c>
      <c r="F389" s="364"/>
      <c r="G389" s="364"/>
      <c r="H389" s="364"/>
      <c r="I389" s="435">
        <f>+I384</f>
        <v>0</v>
      </c>
      <c r="J389" s="437">
        <v>257.77999999999997</v>
      </c>
      <c r="K389" s="458">
        <f t="shared" si="41"/>
        <v>0</v>
      </c>
      <c r="L389" s="467">
        <f t="shared" si="38"/>
        <v>0</v>
      </c>
      <c r="M389" s="467">
        <f t="shared" si="39"/>
        <v>257.77999999999997</v>
      </c>
      <c r="N389" s="468">
        <f t="shared" si="40"/>
        <v>0</v>
      </c>
    </row>
    <row r="390" spans="1:14" x14ac:dyDescent="0.25">
      <c r="A390" s="372"/>
      <c r="B390" s="372"/>
      <c r="C390" s="373"/>
      <c r="D390" s="374"/>
      <c r="E390" s="375"/>
      <c r="F390" s="364"/>
      <c r="G390" s="364"/>
      <c r="H390" s="364"/>
      <c r="I390" s="435"/>
      <c r="J390" s="437"/>
      <c r="K390" s="458">
        <f>SUM(K310:K389)</f>
        <v>1179.8938933333366</v>
      </c>
      <c r="L390" s="223"/>
      <c r="M390" s="223"/>
      <c r="N390" s="223"/>
    </row>
    <row r="391" spans="1:14" x14ac:dyDescent="0.25">
      <c r="A391" s="372"/>
      <c r="B391" s="372"/>
      <c r="C391" s="373"/>
      <c r="D391" s="374"/>
      <c r="E391" s="375"/>
      <c r="F391" s="364"/>
      <c r="G391" s="364"/>
      <c r="H391" s="364"/>
      <c r="I391" s="435"/>
      <c r="J391" s="437"/>
      <c r="K391" s="458"/>
      <c r="L391" s="223"/>
      <c r="M391" s="223"/>
      <c r="N391" s="223"/>
    </row>
    <row r="392" spans="1:14" x14ac:dyDescent="0.25">
      <c r="A392" s="223"/>
      <c r="B392" s="223"/>
      <c r="C392" s="223"/>
      <c r="D392" s="223"/>
      <c r="E392" s="223"/>
      <c r="F392" s="223"/>
      <c r="G392" s="223"/>
      <c r="H392" s="223"/>
      <c r="I392" s="244"/>
      <c r="J392" s="244"/>
      <c r="K392" s="251"/>
      <c r="L392" s="223"/>
      <c r="M392" s="223"/>
      <c r="N392" s="223"/>
    </row>
    <row r="393" spans="1:14" ht="15.75" x14ac:dyDescent="0.25">
      <c r="A393" s="327" t="s">
        <v>451</v>
      </c>
      <c r="B393" s="327"/>
      <c r="C393" s="327"/>
      <c r="D393" s="328"/>
      <c r="E393" s="329"/>
      <c r="F393" s="494" t="s">
        <v>90</v>
      </c>
      <c r="G393" s="494"/>
      <c r="H393" s="494"/>
      <c r="I393" s="495" t="s">
        <v>91</v>
      </c>
      <c r="J393" s="495"/>
      <c r="K393" s="495"/>
      <c r="L393" s="496" t="s">
        <v>16</v>
      </c>
      <c r="M393" s="496"/>
      <c r="N393" s="496"/>
    </row>
    <row r="394" spans="1:14" ht="24" x14ac:dyDescent="0.25">
      <c r="A394" s="330" t="s">
        <v>92</v>
      </c>
      <c r="B394" s="330"/>
      <c r="C394" s="330" t="s">
        <v>826</v>
      </c>
      <c r="D394" s="331" t="s">
        <v>45</v>
      </c>
      <c r="E394" s="331" t="s">
        <v>46</v>
      </c>
      <c r="F394" s="332" t="s">
        <v>47</v>
      </c>
      <c r="G394" s="333" t="s">
        <v>93</v>
      </c>
      <c r="H394" s="334" t="s">
        <v>94</v>
      </c>
      <c r="I394" s="428" t="s">
        <v>47</v>
      </c>
      <c r="J394" s="429" t="s">
        <v>95</v>
      </c>
      <c r="K394" s="454" t="s">
        <v>94</v>
      </c>
      <c r="L394" s="335" t="s">
        <v>47</v>
      </c>
      <c r="M394" s="336" t="s">
        <v>95</v>
      </c>
      <c r="N394" s="337" t="s">
        <v>96</v>
      </c>
    </row>
    <row r="395" spans="1:14" x14ac:dyDescent="0.25">
      <c r="A395" s="338"/>
      <c r="B395" s="339" t="s">
        <v>48</v>
      </c>
      <c r="C395" s="341" t="s">
        <v>97</v>
      </c>
      <c r="D395" s="341" t="s">
        <v>98</v>
      </c>
      <c r="E395" s="338"/>
      <c r="F395" s="338"/>
      <c r="G395" s="340"/>
      <c r="H395" s="342">
        <v>658708.59999999986</v>
      </c>
      <c r="I395" s="431"/>
      <c r="J395" s="431"/>
      <c r="K395" s="459"/>
      <c r="L395" s="223"/>
      <c r="M395" s="223"/>
      <c r="N395" s="223"/>
    </row>
    <row r="396" spans="1:14" ht="30" x14ac:dyDescent="0.25">
      <c r="A396" s="343" t="s">
        <v>130</v>
      </c>
      <c r="B396" s="343" t="s">
        <v>53</v>
      </c>
      <c r="C396" s="344" t="s">
        <v>147</v>
      </c>
      <c r="D396" s="345" t="s">
        <v>148</v>
      </c>
      <c r="E396" s="346" t="s">
        <v>61</v>
      </c>
      <c r="F396" s="347">
        <v>163.49</v>
      </c>
      <c r="G396" s="348">
        <v>40.770000000000003</v>
      </c>
      <c r="H396" s="347">
        <v>6665.5</v>
      </c>
      <c r="I396" s="431"/>
      <c r="J396" s="431">
        <f>G396</f>
        <v>40.770000000000003</v>
      </c>
      <c r="K396" s="456">
        <f t="shared" ref="K396:K457" si="42">I396*J396</f>
        <v>0</v>
      </c>
      <c r="L396" s="467">
        <f>I396</f>
        <v>0</v>
      </c>
      <c r="M396" s="467">
        <f>J396</f>
        <v>40.770000000000003</v>
      </c>
      <c r="N396" s="468">
        <f>L396*M396</f>
        <v>0</v>
      </c>
    </row>
    <row r="397" spans="1:14" ht="30" x14ac:dyDescent="0.25">
      <c r="A397" s="343" t="s">
        <v>133</v>
      </c>
      <c r="B397" s="343" t="s">
        <v>53</v>
      </c>
      <c r="C397" s="344" t="s">
        <v>155</v>
      </c>
      <c r="D397" s="345" t="s">
        <v>156</v>
      </c>
      <c r="E397" s="346" t="s">
        <v>61</v>
      </c>
      <c r="F397" s="347">
        <v>312.12</v>
      </c>
      <c r="G397" s="348">
        <v>55.24</v>
      </c>
      <c r="H397" s="347">
        <v>17241.5</v>
      </c>
      <c r="I397" s="431">
        <v>-312.12</v>
      </c>
      <c r="J397" s="431">
        <f t="shared" ref="J397:J460" si="43">G397</f>
        <v>55.24</v>
      </c>
      <c r="K397" s="456">
        <f t="shared" si="42"/>
        <v>-17241.5088</v>
      </c>
      <c r="L397" s="467">
        <f t="shared" ref="L397:L460" si="44">I397</f>
        <v>-312.12</v>
      </c>
      <c r="M397" s="467">
        <f t="shared" ref="M397:M460" si="45">J397</f>
        <v>55.24</v>
      </c>
      <c r="N397" s="468">
        <f t="shared" ref="N397:N460" si="46">L397*M397</f>
        <v>-17241.5088</v>
      </c>
    </row>
    <row r="398" spans="1:14" ht="30" x14ac:dyDescent="0.25">
      <c r="A398" s="343" t="s">
        <v>51</v>
      </c>
      <c r="B398" s="343" t="s">
        <v>53</v>
      </c>
      <c r="C398" s="344" t="s">
        <v>158</v>
      </c>
      <c r="D398" s="345" t="s">
        <v>159</v>
      </c>
      <c r="E398" s="346" t="s">
        <v>61</v>
      </c>
      <c r="F398" s="347">
        <v>163.49</v>
      </c>
      <c r="G398" s="348">
        <v>98.64</v>
      </c>
      <c r="H398" s="347">
        <v>16126.7</v>
      </c>
      <c r="I398" s="431"/>
      <c r="J398" s="431">
        <f t="shared" si="43"/>
        <v>98.64</v>
      </c>
      <c r="K398" s="456">
        <f t="shared" si="42"/>
        <v>0</v>
      </c>
      <c r="L398" s="467">
        <f t="shared" si="44"/>
        <v>0</v>
      </c>
      <c r="M398" s="467">
        <f t="shared" si="45"/>
        <v>98.64</v>
      </c>
      <c r="N398" s="468">
        <f t="shared" si="46"/>
        <v>0</v>
      </c>
    </row>
    <row r="399" spans="1:14" ht="30" x14ac:dyDescent="0.25">
      <c r="A399" s="343" t="s">
        <v>138</v>
      </c>
      <c r="B399" s="343" t="s">
        <v>53</v>
      </c>
      <c r="C399" s="344" t="s">
        <v>172</v>
      </c>
      <c r="D399" s="345" t="s">
        <v>173</v>
      </c>
      <c r="E399" s="346" t="s">
        <v>114</v>
      </c>
      <c r="F399" s="347">
        <v>6.6</v>
      </c>
      <c r="G399" s="348">
        <v>170.98</v>
      </c>
      <c r="H399" s="347">
        <v>1128.5</v>
      </c>
      <c r="I399" s="431"/>
      <c r="J399" s="431">
        <f t="shared" si="43"/>
        <v>170.98</v>
      </c>
      <c r="K399" s="456">
        <f t="shared" si="42"/>
        <v>0</v>
      </c>
      <c r="L399" s="467">
        <f t="shared" si="44"/>
        <v>0</v>
      </c>
      <c r="M399" s="467">
        <f t="shared" si="45"/>
        <v>170.98</v>
      </c>
      <c r="N399" s="468">
        <f t="shared" si="46"/>
        <v>0</v>
      </c>
    </row>
    <row r="400" spans="1:14" ht="30" x14ac:dyDescent="0.25">
      <c r="A400" s="343" t="s">
        <v>141</v>
      </c>
      <c r="B400" s="343" t="s">
        <v>53</v>
      </c>
      <c r="C400" s="344" t="s">
        <v>175</v>
      </c>
      <c r="D400" s="345" t="s">
        <v>176</v>
      </c>
      <c r="E400" s="346" t="s">
        <v>114</v>
      </c>
      <c r="F400" s="347">
        <v>9.9</v>
      </c>
      <c r="G400" s="348">
        <v>147.30000000000001</v>
      </c>
      <c r="H400" s="347">
        <v>1458.3</v>
      </c>
      <c r="I400" s="431"/>
      <c r="J400" s="431">
        <f t="shared" si="43"/>
        <v>147.30000000000001</v>
      </c>
      <c r="K400" s="456">
        <f t="shared" si="42"/>
        <v>0</v>
      </c>
      <c r="L400" s="467">
        <f t="shared" si="44"/>
        <v>0</v>
      </c>
      <c r="M400" s="467">
        <f t="shared" si="45"/>
        <v>147.30000000000001</v>
      </c>
      <c r="N400" s="468">
        <f t="shared" si="46"/>
        <v>0</v>
      </c>
    </row>
    <row r="401" spans="1:14" ht="30" x14ac:dyDescent="0.25">
      <c r="A401" s="343" t="s">
        <v>144</v>
      </c>
      <c r="B401" s="343" t="s">
        <v>53</v>
      </c>
      <c r="C401" s="344" t="s">
        <v>184</v>
      </c>
      <c r="D401" s="345" t="s">
        <v>185</v>
      </c>
      <c r="E401" s="346" t="s">
        <v>56</v>
      </c>
      <c r="F401" s="347">
        <v>32.04</v>
      </c>
      <c r="G401" s="348">
        <v>257.77999999999997</v>
      </c>
      <c r="H401" s="347">
        <v>8259.2999999999993</v>
      </c>
      <c r="I401" s="431"/>
      <c r="J401" s="431">
        <f t="shared" si="43"/>
        <v>257.77999999999997</v>
      </c>
      <c r="K401" s="456">
        <f t="shared" si="42"/>
        <v>0</v>
      </c>
      <c r="L401" s="467">
        <f t="shared" si="44"/>
        <v>0</v>
      </c>
      <c r="M401" s="467">
        <f t="shared" si="45"/>
        <v>257.77999999999997</v>
      </c>
      <c r="N401" s="468">
        <f t="shared" si="46"/>
        <v>0</v>
      </c>
    </row>
    <row r="402" spans="1:14" ht="30" x14ac:dyDescent="0.25">
      <c r="A402" s="343" t="s">
        <v>63</v>
      </c>
      <c r="B402" s="343" t="s">
        <v>53</v>
      </c>
      <c r="C402" s="344" t="s">
        <v>187</v>
      </c>
      <c r="D402" s="345" t="s">
        <v>188</v>
      </c>
      <c r="E402" s="346" t="s">
        <v>56</v>
      </c>
      <c r="F402" s="347">
        <v>120.04</v>
      </c>
      <c r="G402" s="348">
        <v>257.77999999999997</v>
      </c>
      <c r="H402" s="347">
        <v>30943.9</v>
      </c>
      <c r="I402" s="431"/>
      <c r="J402" s="431">
        <f t="shared" si="43"/>
        <v>257.77999999999997</v>
      </c>
      <c r="K402" s="456">
        <f t="shared" si="42"/>
        <v>0</v>
      </c>
      <c r="L402" s="467">
        <f t="shared" si="44"/>
        <v>0</v>
      </c>
      <c r="M402" s="467">
        <f t="shared" si="45"/>
        <v>257.77999999999997</v>
      </c>
      <c r="N402" s="468">
        <f t="shared" si="46"/>
        <v>0</v>
      </c>
    </row>
    <row r="403" spans="1:14" ht="30" x14ac:dyDescent="0.25">
      <c r="A403" s="343" t="s">
        <v>110</v>
      </c>
      <c r="B403" s="343" t="s">
        <v>53</v>
      </c>
      <c r="C403" s="344" t="s">
        <v>190</v>
      </c>
      <c r="D403" s="345" t="s">
        <v>191</v>
      </c>
      <c r="E403" s="346" t="s">
        <v>56</v>
      </c>
      <c r="F403" s="347">
        <v>36.01</v>
      </c>
      <c r="G403" s="348">
        <v>13.15</v>
      </c>
      <c r="H403" s="347">
        <v>473.5</v>
      </c>
      <c r="I403" s="431"/>
      <c r="J403" s="431">
        <f t="shared" si="43"/>
        <v>13.15</v>
      </c>
      <c r="K403" s="456">
        <f t="shared" si="42"/>
        <v>0</v>
      </c>
      <c r="L403" s="467">
        <f t="shared" si="44"/>
        <v>0</v>
      </c>
      <c r="M403" s="467">
        <f t="shared" si="45"/>
        <v>13.15</v>
      </c>
      <c r="N403" s="468">
        <f t="shared" si="46"/>
        <v>0</v>
      </c>
    </row>
    <row r="404" spans="1:14" ht="30" x14ac:dyDescent="0.25">
      <c r="A404" s="343" t="s">
        <v>151</v>
      </c>
      <c r="B404" s="343" t="s">
        <v>53</v>
      </c>
      <c r="C404" s="344" t="s">
        <v>193</v>
      </c>
      <c r="D404" s="345" t="s">
        <v>194</v>
      </c>
      <c r="E404" s="346" t="s">
        <v>56</v>
      </c>
      <c r="F404" s="347">
        <v>74.540000000000006</v>
      </c>
      <c r="G404" s="348">
        <v>315.64999999999998</v>
      </c>
      <c r="H404" s="347">
        <v>23528.6</v>
      </c>
      <c r="I404" s="431"/>
      <c r="J404" s="431">
        <f t="shared" si="43"/>
        <v>315.64999999999998</v>
      </c>
      <c r="K404" s="456">
        <f t="shared" si="42"/>
        <v>0</v>
      </c>
      <c r="L404" s="467">
        <f t="shared" si="44"/>
        <v>0</v>
      </c>
      <c r="M404" s="467">
        <f t="shared" si="45"/>
        <v>315.64999999999998</v>
      </c>
      <c r="N404" s="468">
        <f t="shared" si="46"/>
        <v>0</v>
      </c>
    </row>
    <row r="405" spans="1:14" ht="30" x14ac:dyDescent="0.25">
      <c r="A405" s="343" t="s">
        <v>154</v>
      </c>
      <c r="B405" s="343" t="s">
        <v>53</v>
      </c>
      <c r="C405" s="344" t="s">
        <v>196</v>
      </c>
      <c r="D405" s="345" t="s">
        <v>197</v>
      </c>
      <c r="E405" s="346" t="s">
        <v>56</v>
      </c>
      <c r="F405" s="347">
        <v>22.36</v>
      </c>
      <c r="G405" s="348">
        <v>15.78</v>
      </c>
      <c r="H405" s="347">
        <v>352.8</v>
      </c>
      <c r="I405" s="431"/>
      <c r="J405" s="431">
        <f t="shared" si="43"/>
        <v>15.78</v>
      </c>
      <c r="K405" s="456">
        <f t="shared" si="42"/>
        <v>0</v>
      </c>
      <c r="L405" s="467">
        <f t="shared" si="44"/>
        <v>0</v>
      </c>
      <c r="M405" s="467">
        <f t="shared" si="45"/>
        <v>15.78</v>
      </c>
      <c r="N405" s="468">
        <f t="shared" si="46"/>
        <v>0</v>
      </c>
    </row>
    <row r="406" spans="1:14" ht="45" x14ac:dyDescent="0.25">
      <c r="A406" s="343" t="s">
        <v>157</v>
      </c>
      <c r="B406" s="343" t="s">
        <v>53</v>
      </c>
      <c r="C406" s="344" t="s">
        <v>199</v>
      </c>
      <c r="D406" s="345" t="s">
        <v>200</v>
      </c>
      <c r="E406" s="346" t="s">
        <v>56</v>
      </c>
      <c r="F406" s="347">
        <v>42.35</v>
      </c>
      <c r="G406" s="348">
        <v>837.79</v>
      </c>
      <c r="H406" s="347">
        <v>35480.400000000001</v>
      </c>
      <c r="I406" s="431"/>
      <c r="J406" s="431">
        <f t="shared" si="43"/>
        <v>837.79</v>
      </c>
      <c r="K406" s="456">
        <f t="shared" si="42"/>
        <v>0</v>
      </c>
      <c r="L406" s="467">
        <f t="shared" si="44"/>
        <v>0</v>
      </c>
      <c r="M406" s="467">
        <f t="shared" si="45"/>
        <v>837.79</v>
      </c>
      <c r="N406" s="468">
        <f t="shared" si="46"/>
        <v>0</v>
      </c>
    </row>
    <row r="407" spans="1:14" ht="45" x14ac:dyDescent="0.25">
      <c r="A407" s="343" t="s">
        <v>160</v>
      </c>
      <c r="B407" s="343" t="s">
        <v>53</v>
      </c>
      <c r="C407" s="344" t="s">
        <v>202</v>
      </c>
      <c r="D407" s="345" t="s">
        <v>203</v>
      </c>
      <c r="E407" s="346" t="s">
        <v>56</v>
      </c>
      <c r="F407" s="347">
        <v>113.04</v>
      </c>
      <c r="G407" s="348">
        <v>1116.6199999999999</v>
      </c>
      <c r="H407" s="347">
        <v>126222.7</v>
      </c>
      <c r="I407" s="431"/>
      <c r="J407" s="431">
        <f t="shared" si="43"/>
        <v>1116.6199999999999</v>
      </c>
      <c r="K407" s="456">
        <f t="shared" si="42"/>
        <v>0</v>
      </c>
      <c r="L407" s="467">
        <f t="shared" si="44"/>
        <v>0</v>
      </c>
      <c r="M407" s="467">
        <f t="shared" si="45"/>
        <v>1116.6199999999999</v>
      </c>
      <c r="N407" s="468">
        <f t="shared" si="46"/>
        <v>0</v>
      </c>
    </row>
    <row r="408" spans="1:14" x14ac:dyDescent="0.25">
      <c r="A408" s="343" t="s">
        <v>163</v>
      </c>
      <c r="B408" s="343" t="s">
        <v>53</v>
      </c>
      <c r="C408" s="344" t="s">
        <v>205</v>
      </c>
      <c r="D408" s="345" t="s">
        <v>206</v>
      </c>
      <c r="E408" s="346" t="s">
        <v>61</v>
      </c>
      <c r="F408" s="347">
        <v>714.79</v>
      </c>
      <c r="G408" s="348">
        <v>99.96</v>
      </c>
      <c r="H408" s="347">
        <v>71450.399999999994</v>
      </c>
      <c r="I408" s="431"/>
      <c r="J408" s="431">
        <f t="shared" si="43"/>
        <v>99.96</v>
      </c>
      <c r="K408" s="456">
        <f t="shared" si="42"/>
        <v>0</v>
      </c>
      <c r="L408" s="467">
        <f t="shared" si="44"/>
        <v>0</v>
      </c>
      <c r="M408" s="467">
        <f t="shared" si="45"/>
        <v>99.96</v>
      </c>
      <c r="N408" s="468">
        <f t="shared" si="46"/>
        <v>0</v>
      </c>
    </row>
    <row r="409" spans="1:14" ht="30" x14ac:dyDescent="0.25">
      <c r="A409" s="343" t="s">
        <v>167</v>
      </c>
      <c r="B409" s="343" t="s">
        <v>53</v>
      </c>
      <c r="C409" s="344" t="s">
        <v>211</v>
      </c>
      <c r="D409" s="345" t="s">
        <v>212</v>
      </c>
      <c r="E409" s="346" t="s">
        <v>61</v>
      </c>
      <c r="F409" s="347">
        <v>714.79</v>
      </c>
      <c r="G409" s="348">
        <v>149.94</v>
      </c>
      <c r="H409" s="347">
        <v>107175.6</v>
      </c>
      <c r="I409" s="431"/>
      <c r="J409" s="431">
        <f t="shared" si="43"/>
        <v>149.94</v>
      </c>
      <c r="K409" s="456">
        <f t="shared" si="42"/>
        <v>0</v>
      </c>
      <c r="L409" s="467">
        <f t="shared" si="44"/>
        <v>0</v>
      </c>
      <c r="M409" s="467">
        <f t="shared" si="45"/>
        <v>149.94</v>
      </c>
      <c r="N409" s="468">
        <f t="shared" si="46"/>
        <v>0</v>
      </c>
    </row>
    <row r="410" spans="1:14" ht="30" x14ac:dyDescent="0.25">
      <c r="A410" s="343" t="s">
        <v>171</v>
      </c>
      <c r="B410" s="343" t="s">
        <v>53</v>
      </c>
      <c r="C410" s="344" t="s">
        <v>217</v>
      </c>
      <c r="D410" s="345" t="s">
        <v>218</v>
      </c>
      <c r="E410" s="346" t="s">
        <v>56</v>
      </c>
      <c r="F410" s="347">
        <v>574.17999999999995</v>
      </c>
      <c r="G410" s="348">
        <v>97.69</v>
      </c>
      <c r="H410" s="347">
        <v>56091.6</v>
      </c>
      <c r="I410" s="431"/>
      <c r="J410" s="431">
        <f t="shared" si="43"/>
        <v>97.69</v>
      </c>
      <c r="K410" s="456">
        <f t="shared" si="42"/>
        <v>0</v>
      </c>
      <c r="L410" s="467">
        <f t="shared" si="44"/>
        <v>0</v>
      </c>
      <c r="M410" s="467">
        <f t="shared" si="45"/>
        <v>97.69</v>
      </c>
      <c r="N410" s="468">
        <f t="shared" si="46"/>
        <v>0</v>
      </c>
    </row>
    <row r="411" spans="1:14" ht="30" x14ac:dyDescent="0.25">
      <c r="A411" s="343" t="s">
        <v>174</v>
      </c>
      <c r="B411" s="343" t="s">
        <v>53</v>
      </c>
      <c r="C411" s="344" t="s">
        <v>220</v>
      </c>
      <c r="D411" s="345" t="s">
        <v>221</v>
      </c>
      <c r="E411" s="346" t="s">
        <v>56</v>
      </c>
      <c r="F411" s="347">
        <v>125.46</v>
      </c>
      <c r="G411" s="348">
        <v>247.39</v>
      </c>
      <c r="H411" s="347">
        <v>31037.5</v>
      </c>
      <c r="I411" s="431"/>
      <c r="J411" s="431">
        <f t="shared" si="43"/>
        <v>247.39</v>
      </c>
      <c r="K411" s="456">
        <f t="shared" si="42"/>
        <v>0</v>
      </c>
      <c r="L411" s="467">
        <f t="shared" si="44"/>
        <v>0</v>
      </c>
      <c r="M411" s="467">
        <f t="shared" si="45"/>
        <v>247.39</v>
      </c>
      <c r="N411" s="468">
        <f t="shared" si="46"/>
        <v>0</v>
      </c>
    </row>
    <row r="412" spans="1:14" x14ac:dyDescent="0.25">
      <c r="A412" s="343" t="s">
        <v>177</v>
      </c>
      <c r="B412" s="343" t="s">
        <v>53</v>
      </c>
      <c r="C412" s="344" t="s">
        <v>223</v>
      </c>
      <c r="D412" s="345" t="s">
        <v>224</v>
      </c>
      <c r="E412" s="346" t="s">
        <v>56</v>
      </c>
      <c r="F412" s="347">
        <v>125.46</v>
      </c>
      <c r="G412" s="348">
        <v>44.72</v>
      </c>
      <c r="H412" s="347">
        <v>5610.6</v>
      </c>
      <c r="I412" s="431"/>
      <c r="J412" s="431">
        <f t="shared" si="43"/>
        <v>44.72</v>
      </c>
      <c r="K412" s="456">
        <f t="shared" si="42"/>
        <v>0</v>
      </c>
      <c r="L412" s="467">
        <f t="shared" si="44"/>
        <v>0</v>
      </c>
      <c r="M412" s="467">
        <f t="shared" si="45"/>
        <v>44.72</v>
      </c>
      <c r="N412" s="468">
        <f t="shared" si="46"/>
        <v>0</v>
      </c>
    </row>
    <row r="413" spans="1:14" x14ac:dyDescent="0.25">
      <c r="A413" s="343" t="s">
        <v>180</v>
      </c>
      <c r="B413" s="343" t="s">
        <v>53</v>
      </c>
      <c r="C413" s="344" t="s">
        <v>226</v>
      </c>
      <c r="D413" s="345" t="s">
        <v>227</v>
      </c>
      <c r="E413" s="346" t="s">
        <v>56</v>
      </c>
      <c r="F413" s="347">
        <v>125.46</v>
      </c>
      <c r="G413" s="348">
        <v>11.84</v>
      </c>
      <c r="H413" s="347">
        <v>1485.4</v>
      </c>
      <c r="I413" s="431"/>
      <c r="J413" s="431">
        <f t="shared" si="43"/>
        <v>11.84</v>
      </c>
      <c r="K413" s="456">
        <f t="shared" si="42"/>
        <v>0</v>
      </c>
      <c r="L413" s="467">
        <f t="shared" si="44"/>
        <v>0</v>
      </c>
      <c r="M413" s="467">
        <f t="shared" si="45"/>
        <v>11.84</v>
      </c>
      <c r="N413" s="468">
        <f t="shared" si="46"/>
        <v>0</v>
      </c>
    </row>
    <row r="414" spans="1:14" ht="30" x14ac:dyDescent="0.25">
      <c r="A414" s="343" t="s">
        <v>183</v>
      </c>
      <c r="B414" s="343" t="s">
        <v>53</v>
      </c>
      <c r="C414" s="344" t="s">
        <v>41</v>
      </c>
      <c r="D414" s="345" t="s">
        <v>42</v>
      </c>
      <c r="E414" s="346" t="s">
        <v>43</v>
      </c>
      <c r="F414" s="347">
        <v>250.92</v>
      </c>
      <c r="G414" s="348">
        <v>116</v>
      </c>
      <c r="H414" s="347">
        <v>29106.7</v>
      </c>
      <c r="I414" s="431"/>
      <c r="J414" s="431">
        <f t="shared" si="43"/>
        <v>116</v>
      </c>
      <c r="K414" s="456">
        <f t="shared" si="42"/>
        <v>0</v>
      </c>
      <c r="L414" s="467">
        <f t="shared" si="44"/>
        <v>0</v>
      </c>
      <c r="M414" s="467">
        <f t="shared" si="45"/>
        <v>116</v>
      </c>
      <c r="N414" s="468">
        <f t="shared" si="46"/>
        <v>0</v>
      </c>
    </row>
    <row r="415" spans="1:14" ht="30" x14ac:dyDescent="0.25">
      <c r="A415" s="343" t="s">
        <v>186</v>
      </c>
      <c r="B415" s="343" t="s">
        <v>53</v>
      </c>
      <c r="C415" s="344" t="s">
        <v>230</v>
      </c>
      <c r="D415" s="345" t="s">
        <v>231</v>
      </c>
      <c r="E415" s="346" t="s">
        <v>56</v>
      </c>
      <c r="F415" s="347">
        <v>224.21</v>
      </c>
      <c r="G415" s="348">
        <v>143.36000000000001</v>
      </c>
      <c r="H415" s="347">
        <v>32142.7</v>
      </c>
      <c r="I415" s="431"/>
      <c r="J415" s="431">
        <f t="shared" si="43"/>
        <v>143.36000000000001</v>
      </c>
      <c r="K415" s="456">
        <f t="shared" si="42"/>
        <v>0</v>
      </c>
      <c r="L415" s="467">
        <f t="shared" si="44"/>
        <v>0</v>
      </c>
      <c r="M415" s="467">
        <f t="shared" si="45"/>
        <v>143.36000000000001</v>
      </c>
      <c r="N415" s="468">
        <f t="shared" si="46"/>
        <v>0</v>
      </c>
    </row>
    <row r="416" spans="1:14" ht="30" x14ac:dyDescent="0.25">
      <c r="A416" s="343" t="s">
        <v>189</v>
      </c>
      <c r="B416" s="343" t="s">
        <v>53</v>
      </c>
      <c r="C416" s="344" t="s">
        <v>233</v>
      </c>
      <c r="D416" s="345" t="s">
        <v>234</v>
      </c>
      <c r="E416" s="346" t="s">
        <v>56</v>
      </c>
      <c r="F416" s="347">
        <v>85.47</v>
      </c>
      <c r="G416" s="348">
        <v>318.27999999999997</v>
      </c>
      <c r="H416" s="347">
        <v>27203.4</v>
      </c>
      <c r="I416" s="431"/>
      <c r="J416" s="431">
        <f t="shared" si="43"/>
        <v>318.27999999999997</v>
      </c>
      <c r="K416" s="456">
        <f t="shared" si="42"/>
        <v>0</v>
      </c>
      <c r="L416" s="467">
        <f t="shared" si="44"/>
        <v>0</v>
      </c>
      <c r="M416" s="467">
        <f t="shared" si="45"/>
        <v>318.27999999999997</v>
      </c>
      <c r="N416" s="468">
        <f t="shared" si="46"/>
        <v>0</v>
      </c>
    </row>
    <row r="417" spans="1:14" x14ac:dyDescent="0.25">
      <c r="A417" s="349" t="s">
        <v>192</v>
      </c>
      <c r="B417" s="349" t="s">
        <v>69</v>
      </c>
      <c r="C417" s="350" t="s">
        <v>236</v>
      </c>
      <c r="D417" s="351" t="s">
        <v>237</v>
      </c>
      <c r="E417" s="352" t="s">
        <v>43</v>
      </c>
      <c r="F417" s="353">
        <v>170.94</v>
      </c>
      <c r="G417" s="354">
        <v>172.71</v>
      </c>
      <c r="H417" s="353">
        <v>29523</v>
      </c>
      <c r="I417" s="431"/>
      <c r="J417" s="431">
        <f t="shared" si="43"/>
        <v>172.71</v>
      </c>
      <c r="K417" s="456">
        <f t="shared" si="42"/>
        <v>0</v>
      </c>
      <c r="L417" s="467">
        <f t="shared" si="44"/>
        <v>0</v>
      </c>
      <c r="M417" s="467">
        <f t="shared" si="45"/>
        <v>172.71</v>
      </c>
      <c r="N417" s="468">
        <f t="shared" si="46"/>
        <v>0</v>
      </c>
    </row>
    <row r="418" spans="1:14" x14ac:dyDescent="0.25">
      <c r="A418" s="338"/>
      <c r="B418" s="339" t="s">
        <v>48</v>
      </c>
      <c r="C418" s="341" t="s">
        <v>133</v>
      </c>
      <c r="D418" s="341" t="s">
        <v>247</v>
      </c>
      <c r="E418" s="338"/>
      <c r="F418" s="338"/>
      <c r="G418" s="340"/>
      <c r="H418" s="342">
        <v>5674.8</v>
      </c>
      <c r="I418" s="431"/>
      <c r="J418" s="431">
        <f t="shared" si="43"/>
        <v>0</v>
      </c>
      <c r="K418" s="456">
        <f t="shared" si="42"/>
        <v>0</v>
      </c>
      <c r="L418" s="467">
        <f t="shared" si="44"/>
        <v>0</v>
      </c>
      <c r="M418" s="467">
        <f t="shared" si="45"/>
        <v>0</v>
      </c>
      <c r="N418" s="468">
        <f t="shared" si="46"/>
        <v>0</v>
      </c>
    </row>
    <row r="419" spans="1:14" x14ac:dyDescent="0.25">
      <c r="A419" s="343" t="s">
        <v>195</v>
      </c>
      <c r="B419" s="343" t="s">
        <v>53</v>
      </c>
      <c r="C419" s="344" t="s">
        <v>249</v>
      </c>
      <c r="D419" s="345" t="s">
        <v>250</v>
      </c>
      <c r="E419" s="346" t="s">
        <v>114</v>
      </c>
      <c r="F419" s="347">
        <v>143.81</v>
      </c>
      <c r="G419" s="348">
        <v>32.880000000000003</v>
      </c>
      <c r="H419" s="347">
        <v>4728.5</v>
      </c>
      <c r="I419" s="431"/>
      <c r="J419" s="431">
        <f t="shared" si="43"/>
        <v>32.880000000000003</v>
      </c>
      <c r="K419" s="456">
        <f t="shared" si="42"/>
        <v>0</v>
      </c>
      <c r="L419" s="467">
        <f t="shared" si="44"/>
        <v>0</v>
      </c>
      <c r="M419" s="467">
        <f t="shared" si="45"/>
        <v>32.880000000000003</v>
      </c>
      <c r="N419" s="468">
        <f t="shared" si="46"/>
        <v>0</v>
      </c>
    </row>
    <row r="420" spans="1:14" ht="30" x14ac:dyDescent="0.25">
      <c r="A420" s="343" t="s">
        <v>198</v>
      </c>
      <c r="B420" s="343" t="s">
        <v>53</v>
      </c>
      <c r="C420" s="344" t="s">
        <v>252</v>
      </c>
      <c r="D420" s="345" t="s">
        <v>253</v>
      </c>
      <c r="E420" s="346" t="s">
        <v>114</v>
      </c>
      <c r="F420" s="347">
        <v>143.81</v>
      </c>
      <c r="G420" s="348">
        <v>6.58</v>
      </c>
      <c r="H420" s="347">
        <v>946.3</v>
      </c>
      <c r="I420" s="431"/>
      <c r="J420" s="431">
        <f t="shared" si="43"/>
        <v>6.58</v>
      </c>
      <c r="K420" s="456">
        <f t="shared" si="42"/>
        <v>0</v>
      </c>
      <c r="L420" s="467">
        <f t="shared" si="44"/>
        <v>0</v>
      </c>
      <c r="M420" s="467">
        <f t="shared" si="45"/>
        <v>6.58</v>
      </c>
      <c r="N420" s="468">
        <f t="shared" si="46"/>
        <v>0</v>
      </c>
    </row>
    <row r="421" spans="1:14" x14ac:dyDescent="0.25">
      <c r="A421" s="338"/>
      <c r="B421" s="339" t="s">
        <v>48</v>
      </c>
      <c r="C421" s="341" t="s">
        <v>51</v>
      </c>
      <c r="D421" s="341" t="s">
        <v>52</v>
      </c>
      <c r="E421" s="338"/>
      <c r="F421" s="338"/>
      <c r="G421" s="340"/>
      <c r="H421" s="342">
        <v>68686.3</v>
      </c>
      <c r="I421" s="431"/>
      <c r="J421" s="431">
        <f t="shared" si="43"/>
        <v>0</v>
      </c>
      <c r="K421" s="456">
        <f t="shared" si="42"/>
        <v>0</v>
      </c>
      <c r="L421" s="467">
        <f t="shared" si="44"/>
        <v>0</v>
      </c>
      <c r="M421" s="467">
        <f t="shared" si="45"/>
        <v>0</v>
      </c>
      <c r="N421" s="468">
        <f t="shared" si="46"/>
        <v>0</v>
      </c>
    </row>
    <row r="422" spans="1:14" ht="30" x14ac:dyDescent="0.25">
      <c r="A422" s="343" t="s">
        <v>201</v>
      </c>
      <c r="B422" s="343" t="s">
        <v>53</v>
      </c>
      <c r="C422" s="344" t="s">
        <v>255</v>
      </c>
      <c r="D422" s="345" t="s">
        <v>256</v>
      </c>
      <c r="E422" s="346" t="s">
        <v>67</v>
      </c>
      <c r="F422" s="347">
        <v>3</v>
      </c>
      <c r="G422" s="348">
        <v>122.32</v>
      </c>
      <c r="H422" s="347">
        <v>367</v>
      </c>
      <c r="I422" s="431"/>
      <c r="J422" s="431">
        <f t="shared" si="43"/>
        <v>122.32</v>
      </c>
      <c r="K422" s="456">
        <f t="shared" si="42"/>
        <v>0</v>
      </c>
      <c r="L422" s="467">
        <f t="shared" si="44"/>
        <v>0</v>
      </c>
      <c r="M422" s="467">
        <f t="shared" si="45"/>
        <v>122.32</v>
      </c>
      <c r="N422" s="468">
        <f t="shared" si="46"/>
        <v>0</v>
      </c>
    </row>
    <row r="423" spans="1:14" x14ac:dyDescent="0.25">
      <c r="A423" s="349" t="s">
        <v>204</v>
      </c>
      <c r="B423" s="349" t="s">
        <v>69</v>
      </c>
      <c r="C423" s="350" t="s">
        <v>258</v>
      </c>
      <c r="D423" s="351" t="s">
        <v>259</v>
      </c>
      <c r="E423" s="352" t="s">
        <v>67</v>
      </c>
      <c r="F423" s="353">
        <v>1</v>
      </c>
      <c r="G423" s="354">
        <v>345.9</v>
      </c>
      <c r="H423" s="353">
        <v>345.9</v>
      </c>
      <c r="I423" s="431"/>
      <c r="J423" s="431">
        <f t="shared" si="43"/>
        <v>345.9</v>
      </c>
      <c r="K423" s="456">
        <f t="shared" si="42"/>
        <v>0</v>
      </c>
      <c r="L423" s="467">
        <f t="shared" si="44"/>
        <v>0</v>
      </c>
      <c r="M423" s="467">
        <f t="shared" si="45"/>
        <v>345.9</v>
      </c>
      <c r="N423" s="468">
        <f t="shared" si="46"/>
        <v>0</v>
      </c>
    </row>
    <row r="424" spans="1:14" x14ac:dyDescent="0.25">
      <c r="A424" s="349" t="s">
        <v>207</v>
      </c>
      <c r="B424" s="349" t="s">
        <v>69</v>
      </c>
      <c r="C424" s="350" t="s">
        <v>264</v>
      </c>
      <c r="D424" s="351" t="s">
        <v>265</v>
      </c>
      <c r="E424" s="352" t="s">
        <v>67</v>
      </c>
      <c r="F424" s="353">
        <v>1</v>
      </c>
      <c r="G424" s="354">
        <v>270.94</v>
      </c>
      <c r="H424" s="353">
        <v>270.89999999999998</v>
      </c>
      <c r="I424" s="431"/>
      <c r="J424" s="431">
        <f t="shared" si="43"/>
        <v>270.94</v>
      </c>
      <c r="K424" s="456">
        <f t="shared" si="42"/>
        <v>0</v>
      </c>
      <c r="L424" s="467">
        <f t="shared" si="44"/>
        <v>0</v>
      </c>
      <c r="M424" s="467">
        <f t="shared" si="45"/>
        <v>270.94</v>
      </c>
      <c r="N424" s="468">
        <f t="shared" si="46"/>
        <v>0</v>
      </c>
    </row>
    <row r="425" spans="1:14" x14ac:dyDescent="0.25">
      <c r="A425" s="349" t="s">
        <v>210</v>
      </c>
      <c r="B425" s="349" t="s">
        <v>69</v>
      </c>
      <c r="C425" s="350" t="s">
        <v>267</v>
      </c>
      <c r="D425" s="351" t="s">
        <v>268</v>
      </c>
      <c r="E425" s="352" t="s">
        <v>67</v>
      </c>
      <c r="F425" s="353">
        <v>1</v>
      </c>
      <c r="G425" s="354">
        <v>220.96</v>
      </c>
      <c r="H425" s="353">
        <v>221</v>
      </c>
      <c r="I425" s="431"/>
      <c r="J425" s="431">
        <f t="shared" si="43"/>
        <v>220.96</v>
      </c>
      <c r="K425" s="456">
        <f t="shared" si="42"/>
        <v>0</v>
      </c>
      <c r="L425" s="467">
        <f t="shared" si="44"/>
        <v>0</v>
      </c>
      <c r="M425" s="467">
        <f t="shared" si="45"/>
        <v>220.96</v>
      </c>
      <c r="N425" s="468">
        <f t="shared" si="46"/>
        <v>0</v>
      </c>
    </row>
    <row r="426" spans="1:14" ht="30" x14ac:dyDescent="0.25">
      <c r="A426" s="343" t="s">
        <v>213</v>
      </c>
      <c r="B426" s="343" t="s">
        <v>53</v>
      </c>
      <c r="C426" s="344" t="s">
        <v>270</v>
      </c>
      <c r="D426" s="345" t="s">
        <v>271</v>
      </c>
      <c r="E426" s="346" t="s">
        <v>67</v>
      </c>
      <c r="F426" s="347">
        <v>3</v>
      </c>
      <c r="G426" s="348">
        <v>152.57</v>
      </c>
      <c r="H426" s="347">
        <v>457.7</v>
      </c>
      <c r="I426" s="431"/>
      <c r="J426" s="431">
        <f t="shared" si="43"/>
        <v>152.57</v>
      </c>
      <c r="K426" s="456">
        <f t="shared" si="42"/>
        <v>0</v>
      </c>
      <c r="L426" s="467">
        <f t="shared" si="44"/>
        <v>0</v>
      </c>
      <c r="M426" s="467">
        <f t="shared" si="45"/>
        <v>152.57</v>
      </c>
      <c r="N426" s="468">
        <f t="shared" si="46"/>
        <v>0</v>
      </c>
    </row>
    <row r="427" spans="1:14" x14ac:dyDescent="0.25">
      <c r="A427" s="349" t="s">
        <v>216</v>
      </c>
      <c r="B427" s="349" t="s">
        <v>69</v>
      </c>
      <c r="C427" s="350" t="s">
        <v>273</v>
      </c>
      <c r="D427" s="351" t="s">
        <v>274</v>
      </c>
      <c r="E427" s="352" t="s">
        <v>67</v>
      </c>
      <c r="F427" s="353">
        <v>3</v>
      </c>
      <c r="G427" s="354">
        <v>395.88</v>
      </c>
      <c r="H427" s="353">
        <v>1187.5999999999999</v>
      </c>
      <c r="I427" s="431"/>
      <c r="J427" s="431">
        <f t="shared" si="43"/>
        <v>395.88</v>
      </c>
      <c r="K427" s="456">
        <f t="shared" si="42"/>
        <v>0</v>
      </c>
      <c r="L427" s="467">
        <f t="shared" si="44"/>
        <v>0</v>
      </c>
      <c r="M427" s="467">
        <f t="shared" si="45"/>
        <v>395.88</v>
      </c>
      <c r="N427" s="468">
        <f t="shared" si="46"/>
        <v>0</v>
      </c>
    </row>
    <row r="428" spans="1:14" ht="30" x14ac:dyDescent="0.25">
      <c r="A428" s="343" t="s">
        <v>219</v>
      </c>
      <c r="B428" s="343" t="s">
        <v>53</v>
      </c>
      <c r="C428" s="344" t="s">
        <v>107</v>
      </c>
      <c r="D428" s="345" t="s">
        <v>108</v>
      </c>
      <c r="E428" s="346" t="s">
        <v>56</v>
      </c>
      <c r="F428" s="347">
        <v>18.77</v>
      </c>
      <c r="G428" s="348">
        <v>3239.16</v>
      </c>
      <c r="H428" s="347">
        <v>60799</v>
      </c>
      <c r="I428" s="431"/>
      <c r="J428" s="431">
        <f t="shared" si="43"/>
        <v>3239.16</v>
      </c>
      <c r="K428" s="456">
        <f t="shared" si="42"/>
        <v>0</v>
      </c>
      <c r="L428" s="467">
        <f t="shared" si="44"/>
        <v>0</v>
      </c>
      <c r="M428" s="467">
        <f t="shared" si="45"/>
        <v>3239.16</v>
      </c>
      <c r="N428" s="468">
        <f t="shared" si="46"/>
        <v>0</v>
      </c>
    </row>
    <row r="429" spans="1:14" ht="30" x14ac:dyDescent="0.25">
      <c r="A429" s="343" t="s">
        <v>222</v>
      </c>
      <c r="B429" s="343" t="s">
        <v>53</v>
      </c>
      <c r="C429" s="344" t="s">
        <v>276</v>
      </c>
      <c r="D429" s="345" t="s">
        <v>277</v>
      </c>
      <c r="E429" s="346" t="s">
        <v>56</v>
      </c>
      <c r="F429" s="347">
        <v>1.58</v>
      </c>
      <c r="G429" s="348">
        <v>3188.13</v>
      </c>
      <c r="H429" s="347">
        <v>5037.2</v>
      </c>
      <c r="I429" s="431"/>
      <c r="J429" s="431">
        <f t="shared" si="43"/>
        <v>3188.13</v>
      </c>
      <c r="K429" s="456">
        <f t="shared" si="42"/>
        <v>0</v>
      </c>
      <c r="L429" s="467">
        <f t="shared" si="44"/>
        <v>0</v>
      </c>
      <c r="M429" s="467">
        <f t="shared" si="45"/>
        <v>3188.13</v>
      </c>
      <c r="N429" s="468">
        <f t="shared" si="46"/>
        <v>0</v>
      </c>
    </row>
    <row r="430" spans="1:14" x14ac:dyDescent="0.25">
      <c r="A430" s="338"/>
      <c r="B430" s="339" t="s">
        <v>48</v>
      </c>
      <c r="C430" s="341" t="s">
        <v>138</v>
      </c>
      <c r="D430" s="341" t="s">
        <v>278</v>
      </c>
      <c r="E430" s="338"/>
      <c r="F430" s="338"/>
      <c r="G430" s="340"/>
      <c r="H430" s="342">
        <v>273511.90000000002</v>
      </c>
      <c r="I430" s="431"/>
      <c r="J430" s="431">
        <f t="shared" si="43"/>
        <v>0</v>
      </c>
      <c r="K430" s="456">
        <f t="shared" si="42"/>
        <v>0</v>
      </c>
      <c r="L430" s="467">
        <f t="shared" si="44"/>
        <v>0</v>
      </c>
      <c r="M430" s="467">
        <f t="shared" si="45"/>
        <v>0</v>
      </c>
      <c r="N430" s="468">
        <f t="shared" si="46"/>
        <v>0</v>
      </c>
    </row>
    <row r="431" spans="1:14" x14ac:dyDescent="0.25">
      <c r="A431" s="343" t="s">
        <v>225</v>
      </c>
      <c r="B431" s="343" t="s">
        <v>53</v>
      </c>
      <c r="C431" s="344" t="s">
        <v>283</v>
      </c>
      <c r="D431" s="345" t="s">
        <v>284</v>
      </c>
      <c r="E431" s="346" t="s">
        <v>61</v>
      </c>
      <c r="F431" s="347">
        <v>163.49</v>
      </c>
      <c r="G431" s="348">
        <v>302.54000000000002</v>
      </c>
      <c r="H431" s="347">
        <v>49462.3</v>
      </c>
      <c r="I431" s="431">
        <v>-163.49</v>
      </c>
      <c r="J431" s="431">
        <f t="shared" si="43"/>
        <v>302.54000000000002</v>
      </c>
      <c r="K431" s="456">
        <f t="shared" si="42"/>
        <v>-49462.26460000001</v>
      </c>
      <c r="L431" s="467">
        <f t="shared" si="44"/>
        <v>-163.49</v>
      </c>
      <c r="M431" s="467">
        <f t="shared" si="45"/>
        <v>302.54000000000002</v>
      </c>
      <c r="N431" s="468">
        <f t="shared" si="46"/>
        <v>-49462.26460000001</v>
      </c>
    </row>
    <row r="432" spans="1:14" ht="30" x14ac:dyDescent="0.25">
      <c r="A432" s="343" t="s">
        <v>228</v>
      </c>
      <c r="B432" s="343" t="s">
        <v>53</v>
      </c>
      <c r="C432" s="344" t="s">
        <v>289</v>
      </c>
      <c r="D432" s="345" t="s">
        <v>290</v>
      </c>
      <c r="E432" s="346" t="s">
        <v>61</v>
      </c>
      <c r="F432" s="347">
        <v>163.49</v>
      </c>
      <c r="G432" s="348">
        <v>14.18</v>
      </c>
      <c r="H432" s="347">
        <v>2318.3000000000002</v>
      </c>
      <c r="I432" s="431">
        <v>-163.49</v>
      </c>
      <c r="J432" s="431">
        <f t="shared" si="43"/>
        <v>14.18</v>
      </c>
      <c r="K432" s="456">
        <f t="shared" si="42"/>
        <v>-2318.2882</v>
      </c>
      <c r="L432" s="467">
        <f t="shared" si="44"/>
        <v>-163.49</v>
      </c>
      <c r="M432" s="467">
        <f t="shared" si="45"/>
        <v>14.18</v>
      </c>
      <c r="N432" s="468">
        <f t="shared" si="46"/>
        <v>-2318.2882</v>
      </c>
    </row>
    <row r="433" spans="1:14" ht="30" x14ac:dyDescent="0.25">
      <c r="A433" s="343" t="s">
        <v>229</v>
      </c>
      <c r="B433" s="343" t="s">
        <v>53</v>
      </c>
      <c r="C433" s="344" t="s">
        <v>291</v>
      </c>
      <c r="D433" s="345" t="s">
        <v>292</v>
      </c>
      <c r="E433" s="346" t="s">
        <v>61</v>
      </c>
      <c r="F433" s="347">
        <v>312.12</v>
      </c>
      <c r="G433" s="348">
        <v>20.62</v>
      </c>
      <c r="H433" s="347">
        <v>6435.9</v>
      </c>
      <c r="I433" s="431">
        <v>-312.12</v>
      </c>
      <c r="J433" s="431">
        <f t="shared" si="43"/>
        <v>20.62</v>
      </c>
      <c r="K433" s="456">
        <f t="shared" si="42"/>
        <v>-6435.9144000000006</v>
      </c>
      <c r="L433" s="467">
        <f t="shared" si="44"/>
        <v>-312.12</v>
      </c>
      <c r="M433" s="467">
        <f t="shared" si="45"/>
        <v>20.62</v>
      </c>
      <c r="N433" s="468">
        <f t="shared" si="46"/>
        <v>-6435.9144000000006</v>
      </c>
    </row>
    <row r="434" spans="1:14" ht="30" x14ac:dyDescent="0.25">
      <c r="A434" s="343" t="s">
        <v>232</v>
      </c>
      <c r="B434" s="343" t="s">
        <v>53</v>
      </c>
      <c r="C434" s="344" t="s">
        <v>294</v>
      </c>
      <c r="D434" s="345" t="s">
        <v>295</v>
      </c>
      <c r="E434" s="346" t="s">
        <v>61</v>
      </c>
      <c r="F434" s="347">
        <v>312.12</v>
      </c>
      <c r="G434" s="348">
        <v>396.71</v>
      </c>
      <c r="H434" s="347">
        <v>123821.1</v>
      </c>
      <c r="I434" s="431">
        <v>-312.12</v>
      </c>
      <c r="J434" s="431">
        <f t="shared" si="43"/>
        <v>396.71</v>
      </c>
      <c r="K434" s="456">
        <f t="shared" si="42"/>
        <v>-123821.12519999999</v>
      </c>
      <c r="L434" s="467">
        <f t="shared" si="44"/>
        <v>-312.12</v>
      </c>
      <c r="M434" s="467">
        <f t="shared" si="45"/>
        <v>396.71</v>
      </c>
      <c r="N434" s="468">
        <f t="shared" si="46"/>
        <v>-123821.12519999999</v>
      </c>
    </row>
    <row r="435" spans="1:14" ht="30" x14ac:dyDescent="0.25">
      <c r="A435" s="343" t="s">
        <v>235</v>
      </c>
      <c r="B435" s="343" t="s">
        <v>53</v>
      </c>
      <c r="C435" s="344" t="s">
        <v>297</v>
      </c>
      <c r="D435" s="345" t="s">
        <v>298</v>
      </c>
      <c r="E435" s="346" t="s">
        <v>61</v>
      </c>
      <c r="F435" s="347">
        <v>163.49</v>
      </c>
      <c r="G435" s="348">
        <v>559.51</v>
      </c>
      <c r="H435" s="347">
        <v>91474.3</v>
      </c>
      <c r="I435" s="431">
        <v>-163.49</v>
      </c>
      <c r="J435" s="431">
        <f t="shared" si="43"/>
        <v>559.51</v>
      </c>
      <c r="K435" s="456">
        <f t="shared" si="42"/>
        <v>-91474.289900000003</v>
      </c>
      <c r="L435" s="467">
        <f t="shared" si="44"/>
        <v>-163.49</v>
      </c>
      <c r="M435" s="467">
        <f t="shared" si="45"/>
        <v>559.51</v>
      </c>
      <c r="N435" s="468">
        <f t="shared" si="46"/>
        <v>-91474.289900000003</v>
      </c>
    </row>
    <row r="436" spans="1:14" x14ac:dyDescent="0.25">
      <c r="A436" s="338"/>
      <c r="B436" s="339" t="s">
        <v>48</v>
      </c>
      <c r="C436" s="341" t="s">
        <v>63</v>
      </c>
      <c r="D436" s="341" t="s">
        <v>64</v>
      </c>
      <c r="E436" s="338"/>
      <c r="F436" s="338"/>
      <c r="G436" s="340"/>
      <c r="H436" s="342">
        <v>405339.50000000006</v>
      </c>
      <c r="I436" s="431"/>
      <c r="J436" s="431">
        <f t="shared" si="43"/>
        <v>0</v>
      </c>
      <c r="K436" s="456">
        <f t="shared" si="42"/>
        <v>0</v>
      </c>
      <c r="L436" s="467">
        <f t="shared" si="44"/>
        <v>0</v>
      </c>
      <c r="M436" s="467">
        <f t="shared" si="45"/>
        <v>0</v>
      </c>
      <c r="N436" s="468">
        <f t="shared" si="46"/>
        <v>0</v>
      </c>
    </row>
    <row r="437" spans="1:14" ht="45" x14ac:dyDescent="0.25">
      <c r="A437" s="343" t="s">
        <v>238</v>
      </c>
      <c r="B437" s="343" t="s">
        <v>53</v>
      </c>
      <c r="C437" s="344" t="s">
        <v>315</v>
      </c>
      <c r="D437" s="345" t="s">
        <v>316</v>
      </c>
      <c r="E437" s="346" t="s">
        <v>114</v>
      </c>
      <c r="F437" s="347">
        <v>143.81</v>
      </c>
      <c r="G437" s="348">
        <v>552.39</v>
      </c>
      <c r="H437" s="347">
        <v>79439.199999999997</v>
      </c>
      <c r="I437" s="431"/>
      <c r="J437" s="431">
        <f t="shared" si="43"/>
        <v>552.39</v>
      </c>
      <c r="K437" s="456">
        <f t="shared" si="42"/>
        <v>0</v>
      </c>
      <c r="L437" s="467">
        <f t="shared" si="44"/>
        <v>0</v>
      </c>
      <c r="M437" s="467">
        <f t="shared" si="45"/>
        <v>552.39</v>
      </c>
      <c r="N437" s="468">
        <f t="shared" si="46"/>
        <v>0</v>
      </c>
    </row>
    <row r="438" spans="1:14" ht="22.5" x14ac:dyDescent="0.25">
      <c r="A438" s="349" t="s">
        <v>241</v>
      </c>
      <c r="B438" s="349" t="s">
        <v>69</v>
      </c>
      <c r="C438" s="350" t="s">
        <v>318</v>
      </c>
      <c r="D438" s="351" t="s">
        <v>319</v>
      </c>
      <c r="E438" s="352" t="s">
        <v>114</v>
      </c>
      <c r="F438" s="353">
        <v>143.81</v>
      </c>
      <c r="G438" s="354">
        <v>1060.07</v>
      </c>
      <c r="H438" s="353">
        <v>152448.70000000001</v>
      </c>
      <c r="I438" s="431"/>
      <c r="J438" s="431">
        <f t="shared" si="43"/>
        <v>1060.07</v>
      </c>
      <c r="K438" s="456">
        <f t="shared" si="42"/>
        <v>0</v>
      </c>
      <c r="L438" s="467">
        <f t="shared" si="44"/>
        <v>0</v>
      </c>
      <c r="M438" s="467">
        <f t="shared" si="45"/>
        <v>1060.07</v>
      </c>
      <c r="N438" s="468">
        <f t="shared" si="46"/>
        <v>0</v>
      </c>
    </row>
    <row r="439" spans="1:14" x14ac:dyDescent="0.25">
      <c r="A439" s="349" t="s">
        <v>244</v>
      </c>
      <c r="B439" s="349" t="s">
        <v>69</v>
      </c>
      <c r="C439" s="350" t="s">
        <v>321</v>
      </c>
      <c r="D439" s="351" t="s">
        <v>322</v>
      </c>
      <c r="E439" s="352" t="s">
        <v>67</v>
      </c>
      <c r="F439" s="353">
        <v>14</v>
      </c>
      <c r="G439" s="354">
        <v>739.15</v>
      </c>
      <c r="H439" s="353">
        <v>10348.1</v>
      </c>
      <c r="I439" s="431"/>
      <c r="J439" s="431">
        <f t="shared" si="43"/>
        <v>739.15</v>
      </c>
      <c r="K439" s="456">
        <f t="shared" si="42"/>
        <v>0</v>
      </c>
      <c r="L439" s="467">
        <f t="shared" si="44"/>
        <v>0</v>
      </c>
      <c r="M439" s="467">
        <f t="shared" si="45"/>
        <v>739.15</v>
      </c>
      <c r="N439" s="468">
        <f t="shared" si="46"/>
        <v>0</v>
      </c>
    </row>
    <row r="440" spans="1:14" ht="30" x14ac:dyDescent="0.25">
      <c r="A440" s="343" t="s">
        <v>248</v>
      </c>
      <c r="B440" s="343" t="s">
        <v>53</v>
      </c>
      <c r="C440" s="344" t="s">
        <v>339</v>
      </c>
      <c r="D440" s="345" t="s">
        <v>340</v>
      </c>
      <c r="E440" s="346" t="s">
        <v>67</v>
      </c>
      <c r="F440" s="347">
        <v>10</v>
      </c>
      <c r="G440" s="348">
        <v>260.41000000000003</v>
      </c>
      <c r="H440" s="347">
        <v>2604.1</v>
      </c>
      <c r="I440" s="431"/>
      <c r="J440" s="431">
        <f t="shared" si="43"/>
        <v>260.41000000000003</v>
      </c>
      <c r="K440" s="456">
        <f t="shared" si="42"/>
        <v>0</v>
      </c>
      <c r="L440" s="467">
        <f t="shared" si="44"/>
        <v>0</v>
      </c>
      <c r="M440" s="467">
        <f t="shared" si="45"/>
        <v>260.41000000000003</v>
      </c>
      <c r="N440" s="468">
        <f t="shared" si="46"/>
        <v>0</v>
      </c>
    </row>
    <row r="441" spans="1:14" ht="22.5" x14ac:dyDescent="0.25">
      <c r="A441" s="349" t="s">
        <v>251</v>
      </c>
      <c r="B441" s="349" t="s">
        <v>69</v>
      </c>
      <c r="C441" s="350" t="s">
        <v>345</v>
      </c>
      <c r="D441" s="351" t="s">
        <v>346</v>
      </c>
      <c r="E441" s="352" t="s">
        <v>67</v>
      </c>
      <c r="F441" s="353">
        <v>10.15</v>
      </c>
      <c r="G441" s="354">
        <v>1801.85</v>
      </c>
      <c r="H441" s="353">
        <v>18288.8</v>
      </c>
      <c r="I441" s="431"/>
      <c r="J441" s="431">
        <f t="shared" si="43"/>
        <v>1801.85</v>
      </c>
      <c r="K441" s="456">
        <f t="shared" si="42"/>
        <v>0</v>
      </c>
      <c r="L441" s="467">
        <f t="shared" si="44"/>
        <v>0</v>
      </c>
      <c r="M441" s="467">
        <f t="shared" si="45"/>
        <v>1801.85</v>
      </c>
      <c r="N441" s="468">
        <f t="shared" si="46"/>
        <v>0</v>
      </c>
    </row>
    <row r="442" spans="1:14" ht="30" x14ac:dyDescent="0.25">
      <c r="A442" s="343" t="s">
        <v>254</v>
      </c>
      <c r="B442" s="343" t="s">
        <v>53</v>
      </c>
      <c r="C442" s="344" t="s">
        <v>348</v>
      </c>
      <c r="D442" s="345" t="s">
        <v>349</v>
      </c>
      <c r="E442" s="346" t="s">
        <v>67</v>
      </c>
      <c r="F442" s="347">
        <v>7</v>
      </c>
      <c r="G442" s="348">
        <v>219.64</v>
      </c>
      <c r="H442" s="347">
        <v>1537.5</v>
      </c>
      <c r="I442" s="431"/>
      <c r="J442" s="431">
        <f t="shared" si="43"/>
        <v>219.64</v>
      </c>
      <c r="K442" s="456">
        <f t="shared" si="42"/>
        <v>0</v>
      </c>
      <c r="L442" s="467">
        <f t="shared" si="44"/>
        <v>0</v>
      </c>
      <c r="M442" s="467">
        <f t="shared" si="45"/>
        <v>219.64</v>
      </c>
      <c r="N442" s="468">
        <f t="shared" si="46"/>
        <v>0</v>
      </c>
    </row>
    <row r="443" spans="1:14" ht="22.5" x14ac:dyDescent="0.25">
      <c r="A443" s="349" t="s">
        <v>257</v>
      </c>
      <c r="B443" s="349" t="s">
        <v>69</v>
      </c>
      <c r="C443" s="350" t="s">
        <v>351</v>
      </c>
      <c r="D443" s="351" t="s">
        <v>352</v>
      </c>
      <c r="E443" s="352" t="s">
        <v>67</v>
      </c>
      <c r="F443" s="353">
        <v>3.05</v>
      </c>
      <c r="G443" s="354">
        <v>1129.77</v>
      </c>
      <c r="H443" s="353">
        <v>3445.8</v>
      </c>
      <c r="I443" s="431"/>
      <c r="J443" s="431">
        <f t="shared" si="43"/>
        <v>1129.77</v>
      </c>
      <c r="K443" s="456">
        <f t="shared" si="42"/>
        <v>0</v>
      </c>
      <c r="L443" s="467">
        <f t="shared" si="44"/>
        <v>0</v>
      </c>
      <c r="M443" s="467">
        <f t="shared" si="45"/>
        <v>1129.77</v>
      </c>
      <c r="N443" s="468">
        <f t="shared" si="46"/>
        <v>0</v>
      </c>
    </row>
    <row r="444" spans="1:14" ht="22.5" x14ac:dyDescent="0.25">
      <c r="A444" s="349" t="s">
        <v>260</v>
      </c>
      <c r="B444" s="349" t="s">
        <v>69</v>
      </c>
      <c r="C444" s="350" t="s">
        <v>354</v>
      </c>
      <c r="D444" s="351" t="s">
        <v>355</v>
      </c>
      <c r="E444" s="352" t="s">
        <v>67</v>
      </c>
      <c r="F444" s="353">
        <v>4.0599999999999996</v>
      </c>
      <c r="G444" s="354">
        <v>1129.77</v>
      </c>
      <c r="H444" s="353">
        <v>4586.8999999999996</v>
      </c>
      <c r="I444" s="431"/>
      <c r="J444" s="431">
        <f t="shared" si="43"/>
        <v>1129.77</v>
      </c>
      <c r="K444" s="456">
        <f t="shared" si="42"/>
        <v>0</v>
      </c>
      <c r="L444" s="467">
        <f t="shared" si="44"/>
        <v>0</v>
      </c>
      <c r="M444" s="467">
        <f t="shared" si="45"/>
        <v>1129.77</v>
      </c>
      <c r="N444" s="468">
        <f t="shared" si="46"/>
        <v>0</v>
      </c>
    </row>
    <row r="445" spans="1:14" ht="90" x14ac:dyDescent="0.25">
      <c r="A445" s="343" t="s">
        <v>263</v>
      </c>
      <c r="B445" s="343" t="s">
        <v>53</v>
      </c>
      <c r="C445" s="344" t="s">
        <v>365</v>
      </c>
      <c r="D445" s="345" t="s">
        <v>366</v>
      </c>
      <c r="E445" s="346" t="s">
        <v>114</v>
      </c>
      <c r="F445" s="347">
        <v>143.81</v>
      </c>
      <c r="G445" s="348">
        <v>68</v>
      </c>
      <c r="H445" s="347">
        <v>9779.1</v>
      </c>
      <c r="I445" s="431"/>
      <c r="J445" s="431">
        <f t="shared" si="43"/>
        <v>68</v>
      </c>
      <c r="K445" s="456">
        <f t="shared" si="42"/>
        <v>0</v>
      </c>
      <c r="L445" s="467">
        <f t="shared" si="44"/>
        <v>0</v>
      </c>
      <c r="M445" s="467">
        <f t="shared" si="45"/>
        <v>68</v>
      </c>
      <c r="N445" s="468">
        <f t="shared" si="46"/>
        <v>0</v>
      </c>
    </row>
    <row r="446" spans="1:14" ht="30" x14ac:dyDescent="0.25">
      <c r="A446" s="343" t="s">
        <v>266</v>
      </c>
      <c r="B446" s="343" t="s">
        <v>53</v>
      </c>
      <c r="C446" s="344" t="s">
        <v>368</v>
      </c>
      <c r="D446" s="345" t="s">
        <v>369</v>
      </c>
      <c r="E446" s="346" t="s">
        <v>67</v>
      </c>
      <c r="F446" s="347">
        <v>6</v>
      </c>
      <c r="G446" s="348">
        <v>808.86</v>
      </c>
      <c r="H446" s="347">
        <v>4853.2</v>
      </c>
      <c r="I446" s="431"/>
      <c r="J446" s="431">
        <f t="shared" si="43"/>
        <v>808.86</v>
      </c>
      <c r="K446" s="456">
        <f t="shared" si="42"/>
        <v>0</v>
      </c>
      <c r="L446" s="467">
        <f t="shared" si="44"/>
        <v>0</v>
      </c>
      <c r="M446" s="467">
        <f t="shared" si="45"/>
        <v>808.86</v>
      </c>
      <c r="N446" s="468">
        <f t="shared" si="46"/>
        <v>0</v>
      </c>
    </row>
    <row r="447" spans="1:14" x14ac:dyDescent="0.25">
      <c r="A447" s="349" t="s">
        <v>269</v>
      </c>
      <c r="B447" s="349" t="s">
        <v>69</v>
      </c>
      <c r="C447" s="350" t="s">
        <v>372</v>
      </c>
      <c r="D447" s="351" t="s">
        <v>373</v>
      </c>
      <c r="E447" s="352" t="s">
        <v>67</v>
      </c>
      <c r="F447" s="353">
        <v>3</v>
      </c>
      <c r="G447" s="354">
        <v>1202.1099999999999</v>
      </c>
      <c r="H447" s="353">
        <v>3606.3</v>
      </c>
      <c r="I447" s="431"/>
      <c r="J447" s="431">
        <f t="shared" si="43"/>
        <v>1202.1099999999999</v>
      </c>
      <c r="K447" s="456">
        <f t="shared" si="42"/>
        <v>0</v>
      </c>
      <c r="L447" s="467">
        <f t="shared" si="44"/>
        <v>0</v>
      </c>
      <c r="M447" s="467">
        <f t="shared" si="45"/>
        <v>1202.1099999999999</v>
      </c>
      <c r="N447" s="468">
        <f t="shared" si="46"/>
        <v>0</v>
      </c>
    </row>
    <row r="448" spans="1:14" x14ac:dyDescent="0.25">
      <c r="A448" s="349" t="s">
        <v>272</v>
      </c>
      <c r="B448" s="349" t="s">
        <v>69</v>
      </c>
      <c r="C448" s="350" t="s">
        <v>375</v>
      </c>
      <c r="D448" s="351" t="s">
        <v>376</v>
      </c>
      <c r="E448" s="352" t="s">
        <v>67</v>
      </c>
      <c r="F448" s="353">
        <v>3</v>
      </c>
      <c r="G448" s="354">
        <v>775.98</v>
      </c>
      <c r="H448" s="353">
        <v>2327.9</v>
      </c>
      <c r="I448" s="431"/>
      <c r="J448" s="431">
        <f t="shared" si="43"/>
        <v>775.98</v>
      </c>
      <c r="K448" s="456">
        <f t="shared" si="42"/>
        <v>0</v>
      </c>
      <c r="L448" s="467">
        <f t="shared" si="44"/>
        <v>0</v>
      </c>
      <c r="M448" s="467">
        <f t="shared" si="45"/>
        <v>775.98</v>
      </c>
      <c r="N448" s="468">
        <f t="shared" si="46"/>
        <v>0</v>
      </c>
    </row>
    <row r="449" spans="1:14" x14ac:dyDescent="0.25">
      <c r="A449" s="349" t="s">
        <v>275</v>
      </c>
      <c r="B449" s="349" t="s">
        <v>69</v>
      </c>
      <c r="C449" s="350" t="s">
        <v>378</v>
      </c>
      <c r="D449" s="351" t="s">
        <v>379</v>
      </c>
      <c r="E449" s="352" t="s">
        <v>67</v>
      </c>
      <c r="F449" s="353">
        <v>10</v>
      </c>
      <c r="G449" s="354">
        <v>211.75</v>
      </c>
      <c r="H449" s="353">
        <v>2117.5</v>
      </c>
      <c r="I449" s="431"/>
      <c r="J449" s="431">
        <f t="shared" si="43"/>
        <v>211.75</v>
      </c>
      <c r="K449" s="456">
        <f t="shared" si="42"/>
        <v>0</v>
      </c>
      <c r="L449" s="467">
        <f t="shared" si="44"/>
        <v>0</v>
      </c>
      <c r="M449" s="467">
        <f t="shared" si="45"/>
        <v>211.75</v>
      </c>
      <c r="N449" s="468">
        <f t="shared" si="46"/>
        <v>0</v>
      </c>
    </row>
    <row r="450" spans="1:14" ht="30" x14ac:dyDescent="0.25">
      <c r="A450" s="343" t="s">
        <v>121</v>
      </c>
      <c r="B450" s="343" t="s">
        <v>53</v>
      </c>
      <c r="C450" s="344" t="s">
        <v>381</v>
      </c>
      <c r="D450" s="345" t="s">
        <v>382</v>
      </c>
      <c r="E450" s="346" t="s">
        <v>67</v>
      </c>
      <c r="F450" s="347">
        <v>4</v>
      </c>
      <c r="G450" s="348">
        <v>808.86</v>
      </c>
      <c r="H450" s="347">
        <v>3235.4</v>
      </c>
      <c r="I450" s="431"/>
      <c r="J450" s="431">
        <f t="shared" si="43"/>
        <v>808.86</v>
      </c>
      <c r="K450" s="456">
        <f t="shared" si="42"/>
        <v>0</v>
      </c>
      <c r="L450" s="467">
        <f t="shared" si="44"/>
        <v>0</v>
      </c>
      <c r="M450" s="467">
        <f t="shared" si="45"/>
        <v>808.86</v>
      </c>
      <c r="N450" s="468">
        <f t="shared" si="46"/>
        <v>0</v>
      </c>
    </row>
    <row r="451" spans="1:14" ht="22.5" x14ac:dyDescent="0.25">
      <c r="A451" s="349" t="s">
        <v>279</v>
      </c>
      <c r="B451" s="349" t="s">
        <v>69</v>
      </c>
      <c r="C451" s="350" t="s">
        <v>384</v>
      </c>
      <c r="D451" s="351" t="s">
        <v>385</v>
      </c>
      <c r="E451" s="352" t="s">
        <v>67</v>
      </c>
      <c r="F451" s="353">
        <v>4</v>
      </c>
      <c r="G451" s="354">
        <v>1530.92</v>
      </c>
      <c r="H451" s="353">
        <v>6123.7</v>
      </c>
      <c r="I451" s="431"/>
      <c r="J451" s="431">
        <f t="shared" si="43"/>
        <v>1530.92</v>
      </c>
      <c r="K451" s="456">
        <f t="shared" si="42"/>
        <v>0</v>
      </c>
      <c r="L451" s="467">
        <f t="shared" si="44"/>
        <v>0</v>
      </c>
      <c r="M451" s="467">
        <f t="shared" si="45"/>
        <v>1530.92</v>
      </c>
      <c r="N451" s="468">
        <f t="shared" si="46"/>
        <v>0</v>
      </c>
    </row>
    <row r="452" spans="1:14" ht="30" x14ac:dyDescent="0.25">
      <c r="A452" s="343" t="s">
        <v>282</v>
      </c>
      <c r="B452" s="343" t="s">
        <v>53</v>
      </c>
      <c r="C452" s="344" t="s">
        <v>387</v>
      </c>
      <c r="D452" s="345" t="s">
        <v>388</v>
      </c>
      <c r="E452" s="346" t="s">
        <v>67</v>
      </c>
      <c r="F452" s="347">
        <v>4</v>
      </c>
      <c r="G452" s="348">
        <v>3234.12</v>
      </c>
      <c r="H452" s="347">
        <v>12936.5</v>
      </c>
      <c r="I452" s="431"/>
      <c r="J452" s="431">
        <f t="shared" si="43"/>
        <v>3234.12</v>
      </c>
      <c r="K452" s="456">
        <f t="shared" si="42"/>
        <v>0</v>
      </c>
      <c r="L452" s="467">
        <f t="shared" si="44"/>
        <v>0</v>
      </c>
      <c r="M452" s="467">
        <f t="shared" si="45"/>
        <v>3234.12</v>
      </c>
      <c r="N452" s="468">
        <f t="shared" si="46"/>
        <v>0</v>
      </c>
    </row>
    <row r="453" spans="1:14" ht="22.5" x14ac:dyDescent="0.25">
      <c r="A453" s="349" t="s">
        <v>285</v>
      </c>
      <c r="B453" s="349" t="s">
        <v>69</v>
      </c>
      <c r="C453" s="350" t="s">
        <v>390</v>
      </c>
      <c r="D453" s="351" t="s">
        <v>391</v>
      </c>
      <c r="E453" s="352" t="s">
        <v>67</v>
      </c>
      <c r="F453" s="353">
        <v>4</v>
      </c>
      <c r="G453" s="354">
        <v>14588.41</v>
      </c>
      <c r="H453" s="353">
        <v>58353.599999999999</v>
      </c>
      <c r="I453" s="431"/>
      <c r="J453" s="431">
        <f t="shared" si="43"/>
        <v>14588.41</v>
      </c>
      <c r="K453" s="456">
        <f t="shared" si="42"/>
        <v>0</v>
      </c>
      <c r="L453" s="467">
        <f t="shared" si="44"/>
        <v>0</v>
      </c>
      <c r="M453" s="467">
        <f t="shared" si="45"/>
        <v>14588.41</v>
      </c>
      <c r="N453" s="468">
        <f t="shared" si="46"/>
        <v>0</v>
      </c>
    </row>
    <row r="454" spans="1:14" ht="30" x14ac:dyDescent="0.25">
      <c r="A454" s="343" t="s">
        <v>288</v>
      </c>
      <c r="B454" s="343" t="s">
        <v>53</v>
      </c>
      <c r="C454" s="344" t="s">
        <v>393</v>
      </c>
      <c r="D454" s="345" t="s">
        <v>394</v>
      </c>
      <c r="E454" s="346" t="s">
        <v>67</v>
      </c>
      <c r="F454" s="347">
        <v>4</v>
      </c>
      <c r="G454" s="348">
        <v>485.32</v>
      </c>
      <c r="H454" s="347">
        <v>1941.3</v>
      </c>
      <c r="I454" s="431"/>
      <c r="J454" s="431">
        <f t="shared" si="43"/>
        <v>485.32</v>
      </c>
      <c r="K454" s="456">
        <f t="shared" si="42"/>
        <v>0</v>
      </c>
      <c r="L454" s="467">
        <f t="shared" si="44"/>
        <v>0</v>
      </c>
      <c r="M454" s="467">
        <f t="shared" si="45"/>
        <v>485.32</v>
      </c>
      <c r="N454" s="468">
        <f t="shared" si="46"/>
        <v>0</v>
      </c>
    </row>
    <row r="455" spans="1:14" ht="22.5" x14ac:dyDescent="0.25">
      <c r="A455" s="349" t="s">
        <v>124</v>
      </c>
      <c r="B455" s="349" t="s">
        <v>69</v>
      </c>
      <c r="C455" s="350" t="s">
        <v>396</v>
      </c>
      <c r="D455" s="351" t="s">
        <v>397</v>
      </c>
      <c r="E455" s="352" t="s">
        <v>67</v>
      </c>
      <c r="F455" s="353">
        <v>4</v>
      </c>
      <c r="G455" s="354">
        <v>6510.34</v>
      </c>
      <c r="H455" s="353">
        <v>26041.4</v>
      </c>
      <c r="I455" s="431"/>
      <c r="J455" s="431">
        <f t="shared" si="43"/>
        <v>6510.34</v>
      </c>
      <c r="K455" s="456">
        <f t="shared" si="42"/>
        <v>0</v>
      </c>
      <c r="L455" s="467">
        <f t="shared" si="44"/>
        <v>0</v>
      </c>
      <c r="M455" s="467">
        <f t="shared" si="45"/>
        <v>6510.34</v>
      </c>
      <c r="N455" s="468">
        <f t="shared" si="46"/>
        <v>0</v>
      </c>
    </row>
    <row r="456" spans="1:14" ht="30" x14ac:dyDescent="0.25">
      <c r="A456" s="343" t="s">
        <v>293</v>
      </c>
      <c r="B456" s="343" t="s">
        <v>53</v>
      </c>
      <c r="C456" s="344" t="s">
        <v>399</v>
      </c>
      <c r="D456" s="345" t="s">
        <v>400</v>
      </c>
      <c r="E456" s="346" t="s">
        <v>114</v>
      </c>
      <c r="F456" s="347">
        <v>143.81</v>
      </c>
      <c r="G456" s="348">
        <v>9.2100000000000009</v>
      </c>
      <c r="H456" s="347">
        <v>1324.5</v>
      </c>
      <c r="I456" s="431"/>
      <c r="J456" s="431">
        <f t="shared" si="43"/>
        <v>9.2100000000000009</v>
      </c>
      <c r="K456" s="456">
        <f t="shared" si="42"/>
        <v>0</v>
      </c>
      <c r="L456" s="467">
        <f t="shared" si="44"/>
        <v>0</v>
      </c>
      <c r="M456" s="467">
        <f t="shared" si="45"/>
        <v>9.2100000000000009</v>
      </c>
      <c r="N456" s="468">
        <f t="shared" si="46"/>
        <v>0</v>
      </c>
    </row>
    <row r="457" spans="1:14" x14ac:dyDescent="0.25">
      <c r="A457" s="338"/>
      <c r="B457" s="339" t="s">
        <v>48</v>
      </c>
      <c r="C457" s="341" t="s">
        <v>110</v>
      </c>
      <c r="D457" s="341" t="s">
        <v>401</v>
      </c>
      <c r="E457" s="338"/>
      <c r="F457" s="338"/>
      <c r="G457" s="340"/>
      <c r="H457" s="342">
        <v>47558.6</v>
      </c>
      <c r="I457" s="431"/>
      <c r="J457" s="431">
        <f t="shared" si="43"/>
        <v>0</v>
      </c>
      <c r="K457" s="456">
        <f t="shared" si="42"/>
        <v>0</v>
      </c>
      <c r="L457" s="467">
        <f t="shared" si="44"/>
        <v>0</v>
      </c>
      <c r="M457" s="467">
        <f t="shared" si="45"/>
        <v>0</v>
      </c>
      <c r="N457" s="468">
        <f t="shared" si="46"/>
        <v>0</v>
      </c>
    </row>
    <row r="458" spans="1:14" ht="45" x14ac:dyDescent="0.25">
      <c r="A458" s="343" t="s">
        <v>296</v>
      </c>
      <c r="B458" s="343" t="s">
        <v>53</v>
      </c>
      <c r="C458" s="344" t="s">
        <v>403</v>
      </c>
      <c r="D458" s="345" t="s">
        <v>404</v>
      </c>
      <c r="E458" s="346" t="s">
        <v>114</v>
      </c>
      <c r="F458" s="347">
        <v>297.26</v>
      </c>
      <c r="G458" s="348">
        <v>87.65</v>
      </c>
      <c r="H458" s="347">
        <v>26054.799999999999</v>
      </c>
      <c r="I458" s="431">
        <v>-297.26</v>
      </c>
      <c r="J458" s="431">
        <f t="shared" si="43"/>
        <v>87.65</v>
      </c>
      <c r="K458" s="456">
        <f>I458*J458</f>
        <v>-26054.839</v>
      </c>
      <c r="L458" s="467">
        <f t="shared" si="44"/>
        <v>-297.26</v>
      </c>
      <c r="M458" s="467">
        <f t="shared" si="45"/>
        <v>87.65</v>
      </c>
      <c r="N458" s="468">
        <f t="shared" si="46"/>
        <v>-26054.839</v>
      </c>
    </row>
    <row r="459" spans="1:14" x14ac:dyDescent="0.25">
      <c r="A459" s="343" t="s">
        <v>299</v>
      </c>
      <c r="B459" s="343" t="s">
        <v>53</v>
      </c>
      <c r="C459" s="344" t="s">
        <v>406</v>
      </c>
      <c r="D459" s="345" t="s">
        <v>407</v>
      </c>
      <c r="E459" s="346" t="s">
        <v>114</v>
      </c>
      <c r="F459" s="347">
        <v>297.26</v>
      </c>
      <c r="G459" s="348">
        <v>72.34</v>
      </c>
      <c r="H459" s="347">
        <v>21503.8</v>
      </c>
      <c r="I459" s="431">
        <v>-297.26</v>
      </c>
      <c r="J459" s="431">
        <f t="shared" si="43"/>
        <v>72.34</v>
      </c>
      <c r="K459" s="456">
        <f>I459*J459</f>
        <v>-21503.788400000001</v>
      </c>
      <c r="L459" s="467">
        <f t="shared" si="44"/>
        <v>-297.26</v>
      </c>
      <c r="M459" s="467">
        <f t="shared" si="45"/>
        <v>72.34</v>
      </c>
      <c r="N459" s="468">
        <f t="shared" si="46"/>
        <v>-21503.788400000001</v>
      </c>
    </row>
    <row r="460" spans="1:14" x14ac:dyDescent="0.25">
      <c r="A460" s="338"/>
      <c r="B460" s="339" t="s">
        <v>48</v>
      </c>
      <c r="C460" s="341" t="s">
        <v>119</v>
      </c>
      <c r="D460" s="341" t="s">
        <v>120</v>
      </c>
      <c r="E460" s="338"/>
      <c r="F460" s="338"/>
      <c r="G460" s="340"/>
      <c r="H460" s="342">
        <v>60470.8</v>
      </c>
      <c r="I460" s="431"/>
      <c r="J460" s="431">
        <f t="shared" si="43"/>
        <v>0</v>
      </c>
      <c r="K460" s="456">
        <f t="shared" ref="K460" si="47">I460*J460</f>
        <v>0</v>
      </c>
      <c r="L460" s="467">
        <f t="shared" si="44"/>
        <v>0</v>
      </c>
      <c r="M460" s="467">
        <f t="shared" si="45"/>
        <v>0</v>
      </c>
      <c r="N460" s="468">
        <f t="shared" si="46"/>
        <v>0</v>
      </c>
    </row>
    <row r="461" spans="1:14" ht="30" x14ac:dyDescent="0.25">
      <c r="A461" s="343" t="s">
        <v>302</v>
      </c>
      <c r="B461" s="343" t="s">
        <v>53</v>
      </c>
      <c r="C461" s="344" t="s">
        <v>122</v>
      </c>
      <c r="D461" s="345" t="s">
        <v>123</v>
      </c>
      <c r="E461" s="346" t="s">
        <v>43</v>
      </c>
      <c r="F461" s="347">
        <v>153.74</v>
      </c>
      <c r="G461" s="348">
        <v>183.8</v>
      </c>
      <c r="H461" s="347">
        <v>28257.4</v>
      </c>
      <c r="I461" s="431">
        <f>-148.63*(1.1+0.5+0.5)*0.128</f>
        <v>-39.951743999999998</v>
      </c>
      <c r="J461" s="431">
        <f t="shared" ref="J461:J465" si="48">G461</f>
        <v>183.8</v>
      </c>
      <c r="K461" s="456">
        <f t="shared" ref="K461:K465" si="49">I461*J461</f>
        <v>-7343.1305472000004</v>
      </c>
      <c r="L461" s="467">
        <f t="shared" ref="L461:L482" si="50">I461</f>
        <v>-39.951743999999998</v>
      </c>
      <c r="M461" s="467">
        <f t="shared" ref="M461:M482" si="51">J461</f>
        <v>183.8</v>
      </c>
      <c r="N461" s="468">
        <f t="shared" ref="N461:N482" si="52">L461*M461</f>
        <v>-7343.1305472000004</v>
      </c>
    </row>
    <row r="462" spans="1:14" ht="45" x14ac:dyDescent="0.25">
      <c r="A462" s="343" t="s">
        <v>305</v>
      </c>
      <c r="B462" s="343" t="s">
        <v>53</v>
      </c>
      <c r="C462" s="344" t="s">
        <v>417</v>
      </c>
      <c r="D462" s="345" t="s">
        <v>418</v>
      </c>
      <c r="E462" s="346" t="s">
        <v>43</v>
      </c>
      <c r="F462" s="347">
        <v>81.8</v>
      </c>
      <c r="G462" s="348">
        <v>257.77999999999997</v>
      </c>
      <c r="H462" s="347">
        <v>21086.400000000001</v>
      </c>
      <c r="I462" s="431">
        <f>-148.63*(1.1+0.5+0.5)*0.128</f>
        <v>-39.951743999999998</v>
      </c>
      <c r="J462" s="431">
        <f t="shared" si="48"/>
        <v>257.77999999999997</v>
      </c>
      <c r="K462" s="456">
        <f t="shared" si="49"/>
        <v>-10298.760568319998</v>
      </c>
      <c r="L462" s="467">
        <f t="shared" si="50"/>
        <v>-39.951743999999998</v>
      </c>
      <c r="M462" s="467">
        <f t="shared" si="51"/>
        <v>257.77999999999997</v>
      </c>
      <c r="N462" s="468">
        <f t="shared" si="52"/>
        <v>-10298.760568319998</v>
      </c>
    </row>
    <row r="463" spans="1:14" ht="30" x14ac:dyDescent="0.25">
      <c r="A463" s="343" t="s">
        <v>308</v>
      </c>
      <c r="B463" s="343" t="s">
        <v>53</v>
      </c>
      <c r="C463" s="344" t="s">
        <v>420</v>
      </c>
      <c r="D463" s="345" t="s">
        <v>421</v>
      </c>
      <c r="E463" s="346" t="s">
        <v>43</v>
      </c>
      <c r="F463" s="347">
        <v>71.94</v>
      </c>
      <c r="G463" s="348">
        <v>154.66999999999999</v>
      </c>
      <c r="H463" s="347">
        <v>11127</v>
      </c>
      <c r="I463" s="431"/>
      <c r="J463" s="431">
        <f t="shared" si="48"/>
        <v>154.66999999999999</v>
      </c>
      <c r="K463" s="456">
        <f t="shared" si="49"/>
        <v>0</v>
      </c>
      <c r="L463" s="467">
        <f t="shared" si="50"/>
        <v>0</v>
      </c>
      <c r="M463" s="467">
        <f t="shared" si="51"/>
        <v>154.66999999999999</v>
      </c>
      <c r="N463" s="468">
        <f t="shared" si="52"/>
        <v>0</v>
      </c>
    </row>
    <row r="464" spans="1:14" x14ac:dyDescent="0.25">
      <c r="A464" s="338"/>
      <c r="B464" s="339" t="s">
        <v>48</v>
      </c>
      <c r="C464" s="341" t="s">
        <v>422</v>
      </c>
      <c r="D464" s="341" t="s">
        <v>423</v>
      </c>
      <c r="E464" s="338"/>
      <c r="F464" s="338"/>
      <c r="G464" s="340"/>
      <c r="H464" s="342">
        <v>45931.6</v>
      </c>
      <c r="I464" s="431"/>
      <c r="J464" s="431">
        <f t="shared" si="48"/>
        <v>0</v>
      </c>
      <c r="K464" s="456">
        <f t="shared" si="49"/>
        <v>0</v>
      </c>
      <c r="L464" s="467">
        <f t="shared" si="50"/>
        <v>0</v>
      </c>
      <c r="M464" s="467">
        <f t="shared" si="51"/>
        <v>0</v>
      </c>
      <c r="N464" s="468">
        <f t="shared" si="52"/>
        <v>0</v>
      </c>
    </row>
    <row r="465" spans="1:14" ht="30" x14ac:dyDescent="0.25">
      <c r="A465" s="343" t="s">
        <v>311</v>
      </c>
      <c r="B465" s="343" t="s">
        <v>53</v>
      </c>
      <c r="C465" s="344" t="s">
        <v>425</v>
      </c>
      <c r="D465" s="345" t="s">
        <v>426</v>
      </c>
      <c r="E465" s="346" t="s">
        <v>43</v>
      </c>
      <c r="F465" s="347">
        <v>401.43</v>
      </c>
      <c r="G465" s="348">
        <v>114.42</v>
      </c>
      <c r="H465" s="347">
        <v>45931.6</v>
      </c>
      <c r="I465" s="431"/>
      <c r="J465" s="431">
        <f t="shared" si="48"/>
        <v>114.42</v>
      </c>
      <c r="K465" s="456">
        <f t="shared" si="49"/>
        <v>0</v>
      </c>
      <c r="L465" s="467">
        <f t="shared" si="50"/>
        <v>0</v>
      </c>
      <c r="M465" s="467">
        <f t="shared" si="51"/>
        <v>114.42</v>
      </c>
      <c r="N465" s="468">
        <f t="shared" si="52"/>
        <v>0</v>
      </c>
    </row>
    <row r="466" spans="1:14" x14ac:dyDescent="0.25">
      <c r="A466" s="326"/>
      <c r="B466" s="326"/>
      <c r="C466" s="326"/>
      <c r="D466" s="326"/>
      <c r="E466" s="326"/>
      <c r="F466" s="326"/>
      <c r="G466" s="326"/>
      <c r="H466" s="326"/>
      <c r="I466" s="432"/>
      <c r="J466" s="432"/>
      <c r="K466" s="457"/>
      <c r="L466" s="467"/>
      <c r="M466" s="467"/>
      <c r="N466" s="468"/>
    </row>
    <row r="467" spans="1:14" x14ac:dyDescent="0.25">
      <c r="A467" s="223"/>
      <c r="B467" s="223"/>
      <c r="C467" s="355" t="s">
        <v>427</v>
      </c>
      <c r="D467" s="356"/>
      <c r="E467" s="356"/>
      <c r="F467" s="356"/>
      <c r="G467" s="356"/>
      <c r="H467" s="356"/>
      <c r="I467" s="433"/>
      <c r="J467" s="433"/>
      <c r="K467" s="251"/>
      <c r="L467" s="467"/>
      <c r="M467" s="467"/>
      <c r="N467" s="468"/>
    </row>
    <row r="468" spans="1:14" x14ac:dyDescent="0.25">
      <c r="A468" s="357"/>
      <c r="B468" s="358" t="s">
        <v>48</v>
      </c>
      <c r="C468" s="358" t="s">
        <v>428</v>
      </c>
      <c r="D468" s="358" t="s">
        <v>429</v>
      </c>
      <c r="E468" s="357"/>
      <c r="F468" s="357"/>
      <c r="G468" s="357"/>
      <c r="H468" s="357"/>
      <c r="I468" s="433"/>
      <c r="J468" s="434"/>
      <c r="K468" s="457"/>
      <c r="L468" s="467"/>
      <c r="M468" s="467"/>
      <c r="N468" s="468"/>
    </row>
    <row r="469" spans="1:14" ht="24" x14ac:dyDescent="0.25">
      <c r="A469" s="359"/>
      <c r="B469" s="359" t="s">
        <v>53</v>
      </c>
      <c r="C469" s="360" t="s">
        <v>430</v>
      </c>
      <c r="D469" s="360" t="s">
        <v>431</v>
      </c>
      <c r="E469" s="361" t="s">
        <v>61</v>
      </c>
      <c r="F469" s="361"/>
      <c r="G469" s="361"/>
      <c r="H469" s="361"/>
      <c r="I469" s="435">
        <v>192</v>
      </c>
      <c r="J469" s="436">
        <v>257</v>
      </c>
      <c r="K469" s="458">
        <f t="shared" ref="K469:K482" si="53">+I469*J469</f>
        <v>49344</v>
      </c>
      <c r="L469" s="467">
        <f t="shared" si="50"/>
        <v>192</v>
      </c>
      <c r="M469" s="467">
        <f t="shared" si="51"/>
        <v>257</v>
      </c>
      <c r="N469" s="468">
        <f t="shared" si="52"/>
        <v>49344</v>
      </c>
    </row>
    <row r="470" spans="1:14" ht="24" x14ac:dyDescent="0.25">
      <c r="A470" s="359"/>
      <c r="B470" s="359" t="s">
        <v>53</v>
      </c>
      <c r="C470" s="360" t="s">
        <v>432</v>
      </c>
      <c r="D470" s="360" t="s">
        <v>433</v>
      </c>
      <c r="E470" s="361" t="s">
        <v>61</v>
      </c>
      <c r="F470" s="361"/>
      <c r="G470" s="361"/>
      <c r="H470" s="361"/>
      <c r="I470" s="435">
        <f>+I469</f>
        <v>192</v>
      </c>
      <c r="J470" s="436">
        <v>125</v>
      </c>
      <c r="K470" s="458">
        <f t="shared" si="53"/>
        <v>24000</v>
      </c>
      <c r="L470" s="467">
        <f t="shared" si="50"/>
        <v>192</v>
      </c>
      <c r="M470" s="467">
        <f t="shared" si="51"/>
        <v>125</v>
      </c>
      <c r="N470" s="468">
        <f t="shared" si="52"/>
        <v>24000</v>
      </c>
    </row>
    <row r="471" spans="1:14" ht="24" x14ac:dyDescent="0.25">
      <c r="A471" s="359"/>
      <c r="B471" s="359" t="s">
        <v>53</v>
      </c>
      <c r="C471" s="360" t="s">
        <v>434</v>
      </c>
      <c r="D471" s="360" t="s">
        <v>435</v>
      </c>
      <c r="E471" s="361" t="s">
        <v>67</v>
      </c>
      <c r="F471" s="361"/>
      <c r="G471" s="361"/>
      <c r="H471" s="361"/>
      <c r="I471" s="432">
        <v>4</v>
      </c>
      <c r="J471" s="436">
        <v>2150</v>
      </c>
      <c r="K471" s="458">
        <f t="shared" si="53"/>
        <v>8600</v>
      </c>
      <c r="L471" s="467">
        <f t="shared" si="50"/>
        <v>4</v>
      </c>
      <c r="M471" s="467">
        <f t="shared" si="51"/>
        <v>2150</v>
      </c>
      <c r="N471" s="468">
        <f t="shared" si="52"/>
        <v>8600</v>
      </c>
    </row>
    <row r="472" spans="1:14" ht="24" x14ac:dyDescent="0.25">
      <c r="A472" s="359"/>
      <c r="B472" s="359" t="s">
        <v>53</v>
      </c>
      <c r="C472" s="360" t="s">
        <v>436</v>
      </c>
      <c r="D472" s="360" t="s">
        <v>437</v>
      </c>
      <c r="E472" s="361" t="s">
        <v>67</v>
      </c>
      <c r="F472" s="361"/>
      <c r="G472" s="361"/>
      <c r="H472" s="361"/>
      <c r="I472" s="432">
        <v>2</v>
      </c>
      <c r="J472" s="436">
        <v>1200</v>
      </c>
      <c r="K472" s="458">
        <f t="shared" si="53"/>
        <v>2400</v>
      </c>
      <c r="L472" s="467">
        <f t="shared" si="50"/>
        <v>2</v>
      </c>
      <c r="M472" s="467">
        <f t="shared" si="51"/>
        <v>1200</v>
      </c>
      <c r="N472" s="468">
        <f t="shared" si="52"/>
        <v>2400</v>
      </c>
    </row>
    <row r="473" spans="1:14" x14ac:dyDescent="0.25">
      <c r="A473" s="359"/>
      <c r="B473" s="359" t="s">
        <v>53</v>
      </c>
      <c r="C473" s="360" t="s">
        <v>438</v>
      </c>
      <c r="D473" s="360" t="s">
        <v>439</v>
      </c>
      <c r="E473" s="361" t="s">
        <v>61</v>
      </c>
      <c r="F473" s="361"/>
      <c r="G473" s="361"/>
      <c r="H473" s="361"/>
      <c r="I473" s="435">
        <f>+I470</f>
        <v>192</v>
      </c>
      <c r="J473" s="436">
        <v>6.88</v>
      </c>
      <c r="K473" s="458">
        <f t="shared" si="53"/>
        <v>1320.96</v>
      </c>
      <c r="L473" s="467">
        <f t="shared" si="50"/>
        <v>192</v>
      </c>
      <c r="M473" s="467">
        <f t="shared" si="51"/>
        <v>6.88</v>
      </c>
      <c r="N473" s="468">
        <f t="shared" si="52"/>
        <v>1320.96</v>
      </c>
    </row>
    <row r="474" spans="1:14" x14ac:dyDescent="0.25">
      <c r="A474" s="362"/>
      <c r="B474" s="362" t="s">
        <v>69</v>
      </c>
      <c r="C474" s="363" t="s">
        <v>440</v>
      </c>
      <c r="D474" s="363" t="s">
        <v>441</v>
      </c>
      <c r="E474" s="364" t="s">
        <v>43</v>
      </c>
      <c r="F474" s="364"/>
      <c r="G474" s="364"/>
      <c r="H474" s="364"/>
      <c r="I474" s="435">
        <f>I469*25/1000</f>
        <v>4.8</v>
      </c>
      <c r="J474" s="436">
        <v>3700</v>
      </c>
      <c r="K474" s="458">
        <f t="shared" si="53"/>
        <v>17760</v>
      </c>
      <c r="L474" s="467">
        <f t="shared" si="50"/>
        <v>4.8</v>
      </c>
      <c r="M474" s="467">
        <f t="shared" si="51"/>
        <v>3700</v>
      </c>
      <c r="N474" s="468">
        <f t="shared" si="52"/>
        <v>17760</v>
      </c>
    </row>
    <row r="475" spans="1:14" x14ac:dyDescent="0.25">
      <c r="A475" s="362"/>
      <c r="B475" s="362"/>
      <c r="C475" s="363"/>
      <c r="D475" s="365" t="s">
        <v>442</v>
      </c>
      <c r="E475" s="364"/>
      <c r="F475" s="364"/>
      <c r="G475" s="364"/>
      <c r="H475" s="364"/>
      <c r="I475" s="435"/>
      <c r="J475" s="436"/>
      <c r="K475" s="458"/>
      <c r="L475" s="467">
        <f t="shared" si="50"/>
        <v>0</v>
      </c>
      <c r="M475" s="467">
        <f t="shared" si="51"/>
        <v>0</v>
      </c>
      <c r="N475" s="468">
        <f t="shared" si="52"/>
        <v>0</v>
      </c>
    </row>
    <row r="476" spans="1:14" ht="24" x14ac:dyDescent="0.25">
      <c r="A476" s="366" t="s">
        <v>154</v>
      </c>
      <c r="B476" s="366" t="s">
        <v>53</v>
      </c>
      <c r="C476" s="367" t="s">
        <v>155</v>
      </c>
      <c r="D476" s="367" t="s">
        <v>156</v>
      </c>
      <c r="E476" s="368" t="s">
        <v>61</v>
      </c>
      <c r="F476" s="364"/>
      <c r="G476" s="364"/>
      <c r="H476" s="364"/>
      <c r="I476" s="435">
        <v>964</v>
      </c>
      <c r="J476" s="437">
        <v>55.24</v>
      </c>
      <c r="K476" s="458">
        <f t="shared" si="53"/>
        <v>53251.360000000001</v>
      </c>
      <c r="L476" s="467">
        <f t="shared" si="50"/>
        <v>964</v>
      </c>
      <c r="M476" s="467">
        <f t="shared" si="51"/>
        <v>55.24</v>
      </c>
      <c r="N476" s="468">
        <f t="shared" si="52"/>
        <v>53251.360000000001</v>
      </c>
    </row>
    <row r="477" spans="1:14" x14ac:dyDescent="0.25">
      <c r="A477" s="366" t="s">
        <v>414</v>
      </c>
      <c r="B477" s="366" t="s">
        <v>53</v>
      </c>
      <c r="C477" s="367" t="s">
        <v>122</v>
      </c>
      <c r="D477" s="367" t="s">
        <v>123</v>
      </c>
      <c r="E477" s="368" t="s">
        <v>43</v>
      </c>
      <c r="F477" s="364"/>
      <c r="G477" s="364"/>
      <c r="H477" s="364"/>
      <c r="I477" s="432">
        <f>+I476*0.128</f>
        <v>123.392</v>
      </c>
      <c r="J477" s="437">
        <v>151.66</v>
      </c>
      <c r="K477" s="458">
        <f t="shared" si="53"/>
        <v>18713.630719999997</v>
      </c>
      <c r="L477" s="467">
        <f t="shared" si="50"/>
        <v>123.392</v>
      </c>
      <c r="M477" s="467">
        <f t="shared" si="51"/>
        <v>151.66</v>
      </c>
      <c r="N477" s="468">
        <f t="shared" si="52"/>
        <v>18713.630719999997</v>
      </c>
    </row>
    <row r="478" spans="1:14" ht="24" x14ac:dyDescent="0.25">
      <c r="A478" s="369" t="s">
        <v>272</v>
      </c>
      <c r="B478" s="366"/>
      <c r="C478" s="370" t="s">
        <v>443</v>
      </c>
      <c r="D478" s="367" t="s">
        <v>444</v>
      </c>
      <c r="E478" s="368" t="s">
        <v>61</v>
      </c>
      <c r="F478" s="364"/>
      <c r="G478" s="364"/>
      <c r="H478" s="364"/>
      <c r="I478" s="435">
        <f>+I469/1.05</f>
        <v>182.85714285714286</v>
      </c>
      <c r="J478" s="437">
        <v>338.17</v>
      </c>
      <c r="K478" s="458">
        <f t="shared" si="53"/>
        <v>61836.800000000003</v>
      </c>
      <c r="L478" s="467">
        <f t="shared" si="50"/>
        <v>182.85714285714286</v>
      </c>
      <c r="M478" s="467">
        <f t="shared" si="51"/>
        <v>338.17</v>
      </c>
      <c r="N478" s="468">
        <f t="shared" si="52"/>
        <v>61836.800000000003</v>
      </c>
    </row>
    <row r="479" spans="1:14" ht="24" x14ac:dyDescent="0.25">
      <c r="A479" s="369" t="s">
        <v>282</v>
      </c>
      <c r="B479" s="366"/>
      <c r="C479" s="326" t="s">
        <v>445</v>
      </c>
      <c r="D479" s="367" t="s">
        <v>446</v>
      </c>
      <c r="E479" s="368" t="s">
        <v>61</v>
      </c>
      <c r="F479" s="364"/>
      <c r="G479" s="364"/>
      <c r="H479" s="364"/>
      <c r="I479" s="435">
        <f>+I478</f>
        <v>182.85714285714286</v>
      </c>
      <c r="J479" s="437">
        <v>443.02</v>
      </c>
      <c r="K479" s="458">
        <f t="shared" si="53"/>
        <v>81009.371428571423</v>
      </c>
      <c r="L479" s="467">
        <f t="shared" si="50"/>
        <v>182.85714285714286</v>
      </c>
      <c r="M479" s="467">
        <f t="shared" si="51"/>
        <v>443.02</v>
      </c>
      <c r="N479" s="468">
        <f t="shared" si="52"/>
        <v>81009.371428571423</v>
      </c>
    </row>
    <row r="480" spans="1:14" x14ac:dyDescent="0.25">
      <c r="A480" s="369" t="s">
        <v>288</v>
      </c>
      <c r="B480" s="366" t="s">
        <v>53</v>
      </c>
      <c r="C480" s="371" t="s">
        <v>289</v>
      </c>
      <c r="D480" s="367" t="s">
        <v>290</v>
      </c>
      <c r="E480" s="368" t="s">
        <v>61</v>
      </c>
      <c r="F480" s="364"/>
      <c r="G480" s="364"/>
      <c r="H480" s="364"/>
      <c r="I480" s="435">
        <f>+I478</f>
        <v>182.85714285714286</v>
      </c>
      <c r="J480" s="437">
        <v>14.18</v>
      </c>
      <c r="K480" s="458">
        <f t="shared" si="53"/>
        <v>2592.9142857142856</v>
      </c>
      <c r="L480" s="467">
        <f t="shared" si="50"/>
        <v>182.85714285714286</v>
      </c>
      <c r="M480" s="467">
        <f t="shared" si="51"/>
        <v>14.18</v>
      </c>
      <c r="N480" s="468">
        <f t="shared" si="52"/>
        <v>2592.9142857142856</v>
      </c>
    </row>
    <row r="481" spans="1:14" x14ac:dyDescent="0.25">
      <c r="A481" s="369" t="s">
        <v>124</v>
      </c>
      <c r="B481" s="366" t="s">
        <v>53</v>
      </c>
      <c r="C481" s="371" t="s">
        <v>291</v>
      </c>
      <c r="D481" s="367" t="s">
        <v>292</v>
      </c>
      <c r="E481" s="368" t="s">
        <v>61</v>
      </c>
      <c r="F481" s="364"/>
      <c r="G481" s="364"/>
      <c r="H481" s="364"/>
      <c r="I481" s="435">
        <f>+I478</f>
        <v>182.85714285714286</v>
      </c>
      <c r="J481" s="437">
        <v>20.62</v>
      </c>
      <c r="K481" s="458">
        <f t="shared" si="53"/>
        <v>3770.514285714286</v>
      </c>
      <c r="L481" s="467">
        <f t="shared" si="50"/>
        <v>182.85714285714286</v>
      </c>
      <c r="M481" s="467">
        <f t="shared" si="51"/>
        <v>20.62</v>
      </c>
      <c r="N481" s="468">
        <f t="shared" si="52"/>
        <v>3770.514285714286</v>
      </c>
    </row>
    <row r="482" spans="1:14" ht="24" x14ac:dyDescent="0.25">
      <c r="A482" s="372" t="s">
        <v>416</v>
      </c>
      <c r="B482" s="372" t="s">
        <v>53</v>
      </c>
      <c r="C482" s="373" t="s">
        <v>417</v>
      </c>
      <c r="D482" s="374" t="s">
        <v>418</v>
      </c>
      <c r="E482" s="375" t="s">
        <v>43</v>
      </c>
      <c r="F482" s="364"/>
      <c r="G482" s="364"/>
      <c r="H482" s="364"/>
      <c r="I482" s="435">
        <f>+I477</f>
        <v>123.392</v>
      </c>
      <c r="J482" s="437">
        <v>257.77999999999997</v>
      </c>
      <c r="K482" s="458">
        <f t="shared" si="53"/>
        <v>31807.989759999997</v>
      </c>
      <c r="L482" s="467">
        <f t="shared" si="50"/>
        <v>123.392</v>
      </c>
      <c r="M482" s="467">
        <f t="shared" si="51"/>
        <v>257.77999999999997</v>
      </c>
      <c r="N482" s="468">
        <f t="shared" si="52"/>
        <v>31807.989759999997</v>
      </c>
    </row>
    <row r="483" spans="1:14" x14ac:dyDescent="0.25">
      <c r="A483" s="372"/>
      <c r="B483" s="372"/>
      <c r="C483" s="373"/>
      <c r="D483" s="374"/>
      <c r="E483" s="375"/>
      <c r="F483" s="364"/>
      <c r="G483" s="364"/>
      <c r="H483" s="364"/>
      <c r="I483" s="435"/>
      <c r="J483" s="437"/>
      <c r="K483" s="458">
        <f>SUM(K396:K482)</f>
        <v>453.63086448000831</v>
      </c>
      <c r="L483" s="223"/>
      <c r="M483" s="223"/>
      <c r="N483" s="223"/>
    </row>
    <row r="484" spans="1:14" x14ac:dyDescent="0.25">
      <c r="A484" s="372"/>
      <c r="B484" s="372"/>
      <c r="C484" s="373"/>
      <c r="D484" s="374"/>
      <c r="E484" s="375"/>
      <c r="F484" s="364"/>
      <c r="G484" s="364"/>
      <c r="H484" s="364"/>
      <c r="I484" s="435"/>
      <c r="J484" s="437"/>
      <c r="K484" s="458"/>
      <c r="L484" s="223"/>
      <c r="M484" s="223"/>
      <c r="N484" s="223"/>
    </row>
    <row r="485" spans="1:14" x14ac:dyDescent="0.25">
      <c r="A485" s="223"/>
      <c r="B485" s="223"/>
      <c r="C485" s="223"/>
      <c r="D485" s="223"/>
      <c r="E485" s="223"/>
      <c r="F485" s="223"/>
      <c r="G485" s="223"/>
      <c r="H485" s="223"/>
      <c r="I485" s="244"/>
      <c r="J485" s="244"/>
      <c r="K485" s="251"/>
      <c r="L485" s="223"/>
      <c r="M485" s="223"/>
      <c r="N485" s="223"/>
    </row>
    <row r="486" spans="1:14" ht="15.75" x14ac:dyDescent="0.25">
      <c r="A486" s="327" t="s">
        <v>452</v>
      </c>
      <c r="B486" s="327"/>
      <c r="C486" s="327"/>
      <c r="D486" s="328"/>
      <c r="E486" s="329"/>
      <c r="F486" s="494" t="s">
        <v>90</v>
      </c>
      <c r="G486" s="494"/>
      <c r="H486" s="494"/>
      <c r="I486" s="495" t="s">
        <v>91</v>
      </c>
      <c r="J486" s="495"/>
      <c r="K486" s="495"/>
      <c r="L486" s="496" t="s">
        <v>16</v>
      </c>
      <c r="M486" s="496"/>
      <c r="N486" s="496"/>
    </row>
    <row r="487" spans="1:14" ht="24" x14ac:dyDescent="0.25">
      <c r="A487" s="330" t="s">
        <v>92</v>
      </c>
      <c r="B487" s="330"/>
      <c r="C487" s="330" t="s">
        <v>826</v>
      </c>
      <c r="D487" s="331" t="s">
        <v>45</v>
      </c>
      <c r="E487" s="331" t="s">
        <v>46</v>
      </c>
      <c r="F487" s="332" t="s">
        <v>47</v>
      </c>
      <c r="G487" s="333" t="s">
        <v>93</v>
      </c>
      <c r="H487" s="334" t="s">
        <v>94</v>
      </c>
      <c r="I487" s="428" t="s">
        <v>47</v>
      </c>
      <c r="J487" s="429" t="s">
        <v>95</v>
      </c>
      <c r="K487" s="454" t="s">
        <v>94</v>
      </c>
      <c r="L487" s="335" t="s">
        <v>47</v>
      </c>
      <c r="M487" s="336" t="s">
        <v>95</v>
      </c>
      <c r="N487" s="337" t="s">
        <v>96</v>
      </c>
    </row>
    <row r="488" spans="1:14" x14ac:dyDescent="0.25">
      <c r="A488" s="338"/>
      <c r="B488" s="339" t="s">
        <v>48</v>
      </c>
      <c r="C488" s="341" t="s">
        <v>97</v>
      </c>
      <c r="D488" s="341" t="s">
        <v>98</v>
      </c>
      <c r="E488" s="338"/>
      <c r="F488" s="338"/>
      <c r="G488" s="340"/>
      <c r="H488" s="342">
        <v>240632.50000000003</v>
      </c>
      <c r="I488" s="431"/>
      <c r="J488" s="431"/>
      <c r="K488" s="459"/>
      <c r="L488" s="223"/>
      <c r="M488" s="223"/>
      <c r="N488" s="223"/>
    </row>
    <row r="489" spans="1:14" ht="30" x14ac:dyDescent="0.25">
      <c r="A489" s="343" t="s">
        <v>130</v>
      </c>
      <c r="B489" s="343" t="s">
        <v>53</v>
      </c>
      <c r="C489" s="344" t="s">
        <v>147</v>
      </c>
      <c r="D489" s="345" t="s">
        <v>148</v>
      </c>
      <c r="E489" s="346" t="s">
        <v>61</v>
      </c>
      <c r="F489" s="347">
        <v>57.6</v>
      </c>
      <c r="G489" s="348">
        <v>40.770000000000003</v>
      </c>
      <c r="H489" s="347">
        <v>2348.4</v>
      </c>
      <c r="I489" s="431"/>
      <c r="J489" s="431">
        <f>G489</f>
        <v>40.770000000000003</v>
      </c>
      <c r="K489" s="456">
        <f>I489*J489</f>
        <v>0</v>
      </c>
      <c r="L489" s="467">
        <f>I489</f>
        <v>0</v>
      </c>
      <c r="M489" s="467">
        <f>J489</f>
        <v>40.770000000000003</v>
      </c>
      <c r="N489" s="468">
        <f>L489*M489</f>
        <v>0</v>
      </c>
    </row>
    <row r="490" spans="1:14" ht="30" x14ac:dyDescent="0.25">
      <c r="A490" s="343" t="s">
        <v>133</v>
      </c>
      <c r="B490" s="343" t="s">
        <v>53</v>
      </c>
      <c r="C490" s="344" t="s">
        <v>155</v>
      </c>
      <c r="D490" s="345" t="s">
        <v>156</v>
      </c>
      <c r="E490" s="346" t="s">
        <v>61</v>
      </c>
      <c r="F490" s="347">
        <v>109.96</v>
      </c>
      <c r="G490" s="348">
        <v>55.24</v>
      </c>
      <c r="H490" s="347">
        <v>6074.2</v>
      </c>
      <c r="I490" s="431">
        <f>-52.36*(1.1+0.5+0.5)</f>
        <v>-109.956</v>
      </c>
      <c r="J490" s="431">
        <f t="shared" ref="J490:J553" si="54">G490</f>
        <v>55.24</v>
      </c>
      <c r="K490" s="456">
        <v>-6074.2</v>
      </c>
      <c r="L490" s="467">
        <f t="shared" ref="L490:L547" si="55">I490</f>
        <v>-109.956</v>
      </c>
      <c r="M490" s="467">
        <f t="shared" ref="M490:M547" si="56">J490</f>
        <v>55.24</v>
      </c>
      <c r="N490" s="468">
        <f t="shared" ref="N490:N547" si="57">L490*M490</f>
        <v>-6073.9694400000008</v>
      </c>
    </row>
    <row r="491" spans="1:14" ht="30" x14ac:dyDescent="0.25">
      <c r="A491" s="343" t="s">
        <v>51</v>
      </c>
      <c r="B491" s="343" t="s">
        <v>53</v>
      </c>
      <c r="C491" s="344" t="s">
        <v>158</v>
      </c>
      <c r="D491" s="345" t="s">
        <v>159</v>
      </c>
      <c r="E491" s="346" t="s">
        <v>61</v>
      </c>
      <c r="F491" s="347">
        <v>57.6</v>
      </c>
      <c r="G491" s="348">
        <v>98.64</v>
      </c>
      <c r="H491" s="347">
        <v>5681.7</v>
      </c>
      <c r="I491" s="431"/>
      <c r="J491" s="431">
        <f t="shared" si="54"/>
        <v>98.64</v>
      </c>
      <c r="K491" s="456">
        <f t="shared" ref="K491:K553" si="58">I491*J491</f>
        <v>0</v>
      </c>
      <c r="L491" s="467">
        <f t="shared" si="55"/>
        <v>0</v>
      </c>
      <c r="M491" s="467">
        <f t="shared" si="56"/>
        <v>98.64</v>
      </c>
      <c r="N491" s="468">
        <f t="shared" si="57"/>
        <v>0</v>
      </c>
    </row>
    <row r="492" spans="1:14" ht="30" x14ac:dyDescent="0.25">
      <c r="A492" s="343" t="s">
        <v>138</v>
      </c>
      <c r="B492" s="343" t="s">
        <v>53</v>
      </c>
      <c r="C492" s="344" t="s">
        <v>172</v>
      </c>
      <c r="D492" s="345" t="s">
        <v>173</v>
      </c>
      <c r="E492" s="346" t="s">
        <v>114</v>
      </c>
      <c r="F492" s="347">
        <v>2.2000000000000002</v>
      </c>
      <c r="G492" s="348">
        <v>170.98</v>
      </c>
      <c r="H492" s="347">
        <v>376.2</v>
      </c>
      <c r="I492" s="431"/>
      <c r="J492" s="431">
        <f t="shared" si="54"/>
        <v>170.98</v>
      </c>
      <c r="K492" s="456">
        <f t="shared" si="58"/>
        <v>0</v>
      </c>
      <c r="L492" s="467">
        <f t="shared" si="55"/>
        <v>0</v>
      </c>
      <c r="M492" s="467">
        <f t="shared" si="56"/>
        <v>170.98</v>
      </c>
      <c r="N492" s="468">
        <f t="shared" si="57"/>
        <v>0</v>
      </c>
    </row>
    <row r="493" spans="1:14" ht="30" x14ac:dyDescent="0.25">
      <c r="A493" s="343" t="s">
        <v>141</v>
      </c>
      <c r="B493" s="343" t="s">
        <v>53</v>
      </c>
      <c r="C493" s="344" t="s">
        <v>175</v>
      </c>
      <c r="D493" s="345" t="s">
        <v>176</v>
      </c>
      <c r="E493" s="346" t="s">
        <v>114</v>
      </c>
      <c r="F493" s="347">
        <v>4.4000000000000004</v>
      </c>
      <c r="G493" s="348">
        <v>147.30000000000001</v>
      </c>
      <c r="H493" s="347">
        <v>648.1</v>
      </c>
      <c r="I493" s="431"/>
      <c r="J493" s="431">
        <f t="shared" si="54"/>
        <v>147.30000000000001</v>
      </c>
      <c r="K493" s="456">
        <f t="shared" si="58"/>
        <v>0</v>
      </c>
      <c r="L493" s="467">
        <f t="shared" si="55"/>
        <v>0</v>
      </c>
      <c r="M493" s="467">
        <f t="shared" si="56"/>
        <v>147.30000000000001</v>
      </c>
      <c r="N493" s="468">
        <f t="shared" si="57"/>
        <v>0</v>
      </c>
    </row>
    <row r="494" spans="1:14" ht="30" x14ac:dyDescent="0.25">
      <c r="A494" s="343" t="s">
        <v>144</v>
      </c>
      <c r="B494" s="343" t="s">
        <v>53</v>
      </c>
      <c r="C494" s="344" t="s">
        <v>184</v>
      </c>
      <c r="D494" s="345" t="s">
        <v>185</v>
      </c>
      <c r="E494" s="346" t="s">
        <v>56</v>
      </c>
      <c r="F494" s="347">
        <v>10.43</v>
      </c>
      <c r="G494" s="348">
        <v>257.77999999999997</v>
      </c>
      <c r="H494" s="347">
        <v>2688.6</v>
      </c>
      <c r="I494" s="431"/>
      <c r="J494" s="431">
        <f t="shared" si="54"/>
        <v>257.77999999999997</v>
      </c>
      <c r="K494" s="456">
        <f t="shared" si="58"/>
        <v>0</v>
      </c>
      <c r="L494" s="467">
        <f t="shared" si="55"/>
        <v>0</v>
      </c>
      <c r="M494" s="467">
        <f t="shared" si="56"/>
        <v>257.77999999999997</v>
      </c>
      <c r="N494" s="468">
        <f t="shared" si="57"/>
        <v>0</v>
      </c>
    </row>
    <row r="495" spans="1:14" ht="30" x14ac:dyDescent="0.25">
      <c r="A495" s="343" t="s">
        <v>63</v>
      </c>
      <c r="B495" s="343" t="s">
        <v>53</v>
      </c>
      <c r="C495" s="344" t="s">
        <v>187</v>
      </c>
      <c r="D495" s="345" t="s">
        <v>188</v>
      </c>
      <c r="E495" s="346" t="s">
        <v>56</v>
      </c>
      <c r="F495" s="347">
        <v>52.37</v>
      </c>
      <c r="G495" s="348">
        <v>257.77999999999997</v>
      </c>
      <c r="H495" s="347">
        <v>13499.9</v>
      </c>
      <c r="I495" s="431"/>
      <c r="J495" s="431">
        <f t="shared" si="54"/>
        <v>257.77999999999997</v>
      </c>
      <c r="K495" s="456">
        <f t="shared" si="58"/>
        <v>0</v>
      </c>
      <c r="L495" s="467">
        <f t="shared" si="55"/>
        <v>0</v>
      </c>
      <c r="M495" s="467">
        <f t="shared" si="56"/>
        <v>257.77999999999997</v>
      </c>
      <c r="N495" s="468">
        <f t="shared" si="57"/>
        <v>0</v>
      </c>
    </row>
    <row r="496" spans="1:14" ht="30" x14ac:dyDescent="0.25">
      <c r="A496" s="343" t="s">
        <v>110</v>
      </c>
      <c r="B496" s="343" t="s">
        <v>53</v>
      </c>
      <c r="C496" s="344" t="s">
        <v>190</v>
      </c>
      <c r="D496" s="345" t="s">
        <v>191</v>
      </c>
      <c r="E496" s="346" t="s">
        <v>56</v>
      </c>
      <c r="F496" s="347">
        <v>15.71</v>
      </c>
      <c r="G496" s="348">
        <v>13.15</v>
      </c>
      <c r="H496" s="347">
        <v>206.6</v>
      </c>
      <c r="I496" s="431"/>
      <c r="J496" s="431">
        <f t="shared" si="54"/>
        <v>13.15</v>
      </c>
      <c r="K496" s="456">
        <f t="shared" si="58"/>
        <v>0</v>
      </c>
      <c r="L496" s="467">
        <f t="shared" si="55"/>
        <v>0</v>
      </c>
      <c r="M496" s="467">
        <f t="shared" si="56"/>
        <v>13.15</v>
      </c>
      <c r="N496" s="468">
        <f t="shared" si="57"/>
        <v>0</v>
      </c>
    </row>
    <row r="497" spans="1:14" ht="30" x14ac:dyDescent="0.25">
      <c r="A497" s="343" t="s">
        <v>151</v>
      </c>
      <c r="B497" s="343" t="s">
        <v>53</v>
      </c>
      <c r="C497" s="344" t="s">
        <v>193</v>
      </c>
      <c r="D497" s="345" t="s">
        <v>194</v>
      </c>
      <c r="E497" s="346" t="s">
        <v>56</v>
      </c>
      <c r="F497" s="347">
        <v>32.65</v>
      </c>
      <c r="G497" s="348">
        <v>315.64999999999998</v>
      </c>
      <c r="H497" s="347">
        <v>10306</v>
      </c>
      <c r="I497" s="431"/>
      <c r="J497" s="431">
        <f t="shared" si="54"/>
        <v>315.64999999999998</v>
      </c>
      <c r="K497" s="456">
        <f t="shared" si="58"/>
        <v>0</v>
      </c>
      <c r="L497" s="467">
        <f t="shared" si="55"/>
        <v>0</v>
      </c>
      <c r="M497" s="467">
        <f t="shared" si="56"/>
        <v>315.64999999999998</v>
      </c>
      <c r="N497" s="468">
        <f t="shared" si="57"/>
        <v>0</v>
      </c>
    </row>
    <row r="498" spans="1:14" ht="30" x14ac:dyDescent="0.25">
      <c r="A498" s="343" t="s">
        <v>154</v>
      </c>
      <c r="B498" s="343" t="s">
        <v>53</v>
      </c>
      <c r="C498" s="344" t="s">
        <v>196</v>
      </c>
      <c r="D498" s="345" t="s">
        <v>197</v>
      </c>
      <c r="E498" s="346" t="s">
        <v>56</v>
      </c>
      <c r="F498" s="347">
        <v>9.8000000000000007</v>
      </c>
      <c r="G498" s="348">
        <v>15.78</v>
      </c>
      <c r="H498" s="347">
        <v>154.6</v>
      </c>
      <c r="I498" s="431"/>
      <c r="J498" s="431">
        <f t="shared" si="54"/>
        <v>15.78</v>
      </c>
      <c r="K498" s="456">
        <f t="shared" si="58"/>
        <v>0</v>
      </c>
      <c r="L498" s="467">
        <f t="shared" si="55"/>
        <v>0</v>
      </c>
      <c r="M498" s="467">
        <f t="shared" si="56"/>
        <v>15.78</v>
      </c>
      <c r="N498" s="468">
        <f t="shared" si="57"/>
        <v>0</v>
      </c>
    </row>
    <row r="499" spans="1:14" ht="45" x14ac:dyDescent="0.25">
      <c r="A499" s="343" t="s">
        <v>157</v>
      </c>
      <c r="B499" s="343" t="s">
        <v>53</v>
      </c>
      <c r="C499" s="344" t="s">
        <v>199</v>
      </c>
      <c r="D499" s="345" t="s">
        <v>200</v>
      </c>
      <c r="E499" s="346" t="s">
        <v>56</v>
      </c>
      <c r="F499" s="347">
        <v>14.28</v>
      </c>
      <c r="G499" s="348">
        <v>837.79</v>
      </c>
      <c r="H499" s="347">
        <v>11963.6</v>
      </c>
      <c r="I499" s="431"/>
      <c r="J499" s="431">
        <f t="shared" si="54"/>
        <v>837.79</v>
      </c>
      <c r="K499" s="456">
        <f t="shared" si="58"/>
        <v>0</v>
      </c>
      <c r="L499" s="467">
        <f t="shared" si="55"/>
        <v>0</v>
      </c>
      <c r="M499" s="467">
        <f t="shared" si="56"/>
        <v>837.79</v>
      </c>
      <c r="N499" s="468">
        <f t="shared" si="57"/>
        <v>0</v>
      </c>
    </row>
    <row r="500" spans="1:14" ht="45" x14ac:dyDescent="0.25">
      <c r="A500" s="343" t="s">
        <v>160</v>
      </c>
      <c r="B500" s="343" t="s">
        <v>53</v>
      </c>
      <c r="C500" s="344" t="s">
        <v>202</v>
      </c>
      <c r="D500" s="345" t="s">
        <v>203</v>
      </c>
      <c r="E500" s="346" t="s">
        <v>56</v>
      </c>
      <c r="F500" s="347">
        <v>36.729999999999997</v>
      </c>
      <c r="G500" s="348">
        <v>1116.6199999999999</v>
      </c>
      <c r="H500" s="347">
        <v>41013.5</v>
      </c>
      <c r="I500" s="431"/>
      <c r="J500" s="431">
        <f t="shared" si="54"/>
        <v>1116.6199999999999</v>
      </c>
      <c r="K500" s="456">
        <f t="shared" si="58"/>
        <v>0</v>
      </c>
      <c r="L500" s="467">
        <f t="shared" si="55"/>
        <v>0</v>
      </c>
      <c r="M500" s="467">
        <f t="shared" si="56"/>
        <v>1116.6199999999999</v>
      </c>
      <c r="N500" s="468">
        <f t="shared" si="57"/>
        <v>0</v>
      </c>
    </row>
    <row r="501" spans="1:14" x14ac:dyDescent="0.25">
      <c r="A501" s="343" t="s">
        <v>163</v>
      </c>
      <c r="B501" s="343" t="s">
        <v>53</v>
      </c>
      <c r="C501" s="344" t="s">
        <v>205</v>
      </c>
      <c r="D501" s="345" t="s">
        <v>206</v>
      </c>
      <c r="E501" s="346" t="s">
        <v>61</v>
      </c>
      <c r="F501" s="347">
        <v>264.39</v>
      </c>
      <c r="G501" s="348">
        <v>99.96</v>
      </c>
      <c r="H501" s="347">
        <v>26428.400000000001</v>
      </c>
      <c r="I501" s="431"/>
      <c r="J501" s="431">
        <f t="shared" si="54"/>
        <v>99.96</v>
      </c>
      <c r="K501" s="456">
        <f t="shared" si="58"/>
        <v>0</v>
      </c>
      <c r="L501" s="467">
        <f t="shared" si="55"/>
        <v>0</v>
      </c>
      <c r="M501" s="467">
        <f t="shared" si="56"/>
        <v>99.96</v>
      </c>
      <c r="N501" s="468">
        <f t="shared" si="57"/>
        <v>0</v>
      </c>
    </row>
    <row r="502" spans="1:14" ht="30" x14ac:dyDescent="0.25">
      <c r="A502" s="343" t="s">
        <v>167</v>
      </c>
      <c r="B502" s="343" t="s">
        <v>53</v>
      </c>
      <c r="C502" s="344" t="s">
        <v>211</v>
      </c>
      <c r="D502" s="345" t="s">
        <v>212</v>
      </c>
      <c r="E502" s="346" t="s">
        <v>61</v>
      </c>
      <c r="F502" s="347">
        <v>264.39</v>
      </c>
      <c r="G502" s="348">
        <v>149.94</v>
      </c>
      <c r="H502" s="347">
        <v>39642.6</v>
      </c>
      <c r="I502" s="431"/>
      <c r="J502" s="431">
        <f t="shared" si="54"/>
        <v>149.94</v>
      </c>
      <c r="K502" s="456">
        <f t="shared" si="58"/>
        <v>0</v>
      </c>
      <c r="L502" s="467">
        <f t="shared" si="55"/>
        <v>0</v>
      </c>
      <c r="M502" s="467">
        <f t="shared" si="56"/>
        <v>149.94</v>
      </c>
      <c r="N502" s="468">
        <f t="shared" si="57"/>
        <v>0</v>
      </c>
    </row>
    <row r="503" spans="1:14" ht="30" x14ac:dyDescent="0.25">
      <c r="A503" s="343" t="s">
        <v>171</v>
      </c>
      <c r="B503" s="343" t="s">
        <v>53</v>
      </c>
      <c r="C503" s="344" t="s">
        <v>217</v>
      </c>
      <c r="D503" s="345" t="s">
        <v>218</v>
      </c>
      <c r="E503" s="346" t="s">
        <v>56</v>
      </c>
      <c r="F503" s="347">
        <v>225.89</v>
      </c>
      <c r="G503" s="348">
        <v>98.02</v>
      </c>
      <c r="H503" s="347">
        <v>22141.7</v>
      </c>
      <c r="I503" s="431"/>
      <c r="J503" s="431">
        <f t="shared" si="54"/>
        <v>98.02</v>
      </c>
      <c r="K503" s="456">
        <f t="shared" si="58"/>
        <v>0</v>
      </c>
      <c r="L503" s="467">
        <f t="shared" si="55"/>
        <v>0</v>
      </c>
      <c r="M503" s="467">
        <f t="shared" si="56"/>
        <v>98.02</v>
      </c>
      <c r="N503" s="468">
        <f t="shared" si="57"/>
        <v>0</v>
      </c>
    </row>
    <row r="504" spans="1:14" ht="30" x14ac:dyDescent="0.25">
      <c r="A504" s="343" t="s">
        <v>174</v>
      </c>
      <c r="B504" s="343" t="s">
        <v>53</v>
      </c>
      <c r="C504" s="344" t="s">
        <v>220</v>
      </c>
      <c r="D504" s="345" t="s">
        <v>221</v>
      </c>
      <c r="E504" s="346" t="s">
        <v>56</v>
      </c>
      <c r="F504" s="347">
        <v>46.17</v>
      </c>
      <c r="G504" s="348">
        <v>247.39</v>
      </c>
      <c r="H504" s="347">
        <v>11422</v>
      </c>
      <c r="I504" s="431"/>
      <c r="J504" s="431">
        <f t="shared" si="54"/>
        <v>247.39</v>
      </c>
      <c r="K504" s="456">
        <f t="shared" si="58"/>
        <v>0</v>
      </c>
      <c r="L504" s="467">
        <f t="shared" si="55"/>
        <v>0</v>
      </c>
      <c r="M504" s="467">
        <f t="shared" si="56"/>
        <v>247.39</v>
      </c>
      <c r="N504" s="468">
        <f t="shared" si="57"/>
        <v>0</v>
      </c>
    </row>
    <row r="505" spans="1:14" x14ac:dyDescent="0.25">
      <c r="A505" s="343" t="s">
        <v>177</v>
      </c>
      <c r="B505" s="343" t="s">
        <v>53</v>
      </c>
      <c r="C505" s="344" t="s">
        <v>223</v>
      </c>
      <c r="D505" s="345" t="s">
        <v>224</v>
      </c>
      <c r="E505" s="346" t="s">
        <v>56</v>
      </c>
      <c r="F505" s="347">
        <v>46.17</v>
      </c>
      <c r="G505" s="348">
        <v>44.72</v>
      </c>
      <c r="H505" s="347">
        <v>2064.6999999999998</v>
      </c>
      <c r="I505" s="431"/>
      <c r="J505" s="431">
        <f t="shared" si="54"/>
        <v>44.72</v>
      </c>
      <c r="K505" s="456">
        <f t="shared" si="58"/>
        <v>0</v>
      </c>
      <c r="L505" s="467">
        <f t="shared" si="55"/>
        <v>0</v>
      </c>
      <c r="M505" s="467">
        <f t="shared" si="56"/>
        <v>44.72</v>
      </c>
      <c r="N505" s="468">
        <f t="shared" si="57"/>
        <v>0</v>
      </c>
    </row>
    <row r="506" spans="1:14" x14ac:dyDescent="0.25">
      <c r="A506" s="343" t="s">
        <v>180</v>
      </c>
      <c r="B506" s="343" t="s">
        <v>53</v>
      </c>
      <c r="C506" s="344" t="s">
        <v>226</v>
      </c>
      <c r="D506" s="345" t="s">
        <v>227</v>
      </c>
      <c r="E506" s="346" t="s">
        <v>56</v>
      </c>
      <c r="F506" s="347">
        <v>46.17</v>
      </c>
      <c r="G506" s="348">
        <v>11.84</v>
      </c>
      <c r="H506" s="347">
        <v>546.70000000000005</v>
      </c>
      <c r="I506" s="431"/>
      <c r="J506" s="431">
        <f t="shared" si="54"/>
        <v>11.84</v>
      </c>
      <c r="K506" s="456">
        <f t="shared" si="58"/>
        <v>0</v>
      </c>
      <c r="L506" s="467">
        <f t="shared" si="55"/>
        <v>0</v>
      </c>
      <c r="M506" s="467">
        <f t="shared" si="56"/>
        <v>11.84</v>
      </c>
      <c r="N506" s="468">
        <f t="shared" si="57"/>
        <v>0</v>
      </c>
    </row>
    <row r="507" spans="1:14" ht="30" x14ac:dyDescent="0.25">
      <c r="A507" s="343" t="s">
        <v>183</v>
      </c>
      <c r="B507" s="343" t="s">
        <v>53</v>
      </c>
      <c r="C507" s="344" t="s">
        <v>41</v>
      </c>
      <c r="D507" s="345" t="s">
        <v>42</v>
      </c>
      <c r="E507" s="346" t="s">
        <v>43</v>
      </c>
      <c r="F507" s="347">
        <v>92.34</v>
      </c>
      <c r="G507" s="348">
        <v>116</v>
      </c>
      <c r="H507" s="347">
        <v>10711.4</v>
      </c>
      <c r="I507" s="431"/>
      <c r="J507" s="431">
        <f t="shared" si="54"/>
        <v>116</v>
      </c>
      <c r="K507" s="456">
        <f t="shared" si="58"/>
        <v>0</v>
      </c>
      <c r="L507" s="467">
        <f t="shared" si="55"/>
        <v>0</v>
      </c>
      <c r="M507" s="467">
        <f t="shared" si="56"/>
        <v>116</v>
      </c>
      <c r="N507" s="468">
        <f t="shared" si="57"/>
        <v>0</v>
      </c>
    </row>
    <row r="508" spans="1:14" ht="30" x14ac:dyDescent="0.25">
      <c r="A508" s="343" t="s">
        <v>186</v>
      </c>
      <c r="B508" s="343" t="s">
        <v>53</v>
      </c>
      <c r="C508" s="344" t="s">
        <v>230</v>
      </c>
      <c r="D508" s="345" t="s">
        <v>231</v>
      </c>
      <c r="E508" s="346" t="s">
        <v>56</v>
      </c>
      <c r="F508" s="347">
        <v>89.86</v>
      </c>
      <c r="G508" s="348">
        <v>143.36000000000001</v>
      </c>
      <c r="H508" s="347">
        <v>12882.3</v>
      </c>
      <c r="I508" s="431"/>
      <c r="J508" s="431">
        <f t="shared" si="54"/>
        <v>143.36000000000001</v>
      </c>
      <c r="K508" s="456">
        <f t="shared" si="58"/>
        <v>0</v>
      </c>
      <c r="L508" s="467">
        <f t="shared" si="55"/>
        <v>0</v>
      </c>
      <c r="M508" s="467">
        <f t="shared" si="56"/>
        <v>143.36000000000001</v>
      </c>
      <c r="N508" s="468">
        <f t="shared" si="57"/>
        <v>0</v>
      </c>
    </row>
    <row r="509" spans="1:14" ht="30" x14ac:dyDescent="0.25">
      <c r="A509" s="343" t="s">
        <v>189</v>
      </c>
      <c r="B509" s="343" t="s">
        <v>53</v>
      </c>
      <c r="C509" s="344" t="s">
        <v>233</v>
      </c>
      <c r="D509" s="345" t="s">
        <v>234</v>
      </c>
      <c r="E509" s="346" t="s">
        <v>56</v>
      </c>
      <c r="F509" s="347">
        <v>29.88</v>
      </c>
      <c r="G509" s="348">
        <v>318.27999999999997</v>
      </c>
      <c r="H509" s="347">
        <v>9510.2000000000007</v>
      </c>
      <c r="I509" s="431"/>
      <c r="J509" s="431">
        <f t="shared" si="54"/>
        <v>318.27999999999997</v>
      </c>
      <c r="K509" s="456">
        <f t="shared" si="58"/>
        <v>0</v>
      </c>
      <c r="L509" s="467">
        <f t="shared" si="55"/>
        <v>0</v>
      </c>
      <c r="M509" s="467">
        <f t="shared" si="56"/>
        <v>318.27999999999997</v>
      </c>
      <c r="N509" s="468">
        <f t="shared" si="57"/>
        <v>0</v>
      </c>
    </row>
    <row r="510" spans="1:14" x14ac:dyDescent="0.25">
      <c r="A510" s="349" t="s">
        <v>192</v>
      </c>
      <c r="B510" s="349" t="s">
        <v>69</v>
      </c>
      <c r="C510" s="350" t="s">
        <v>236</v>
      </c>
      <c r="D510" s="351" t="s">
        <v>237</v>
      </c>
      <c r="E510" s="352" t="s">
        <v>43</v>
      </c>
      <c r="F510" s="353">
        <v>59.76</v>
      </c>
      <c r="G510" s="354">
        <v>172.71</v>
      </c>
      <c r="H510" s="353">
        <v>10321.1</v>
      </c>
      <c r="I510" s="431"/>
      <c r="J510" s="431">
        <f t="shared" si="54"/>
        <v>172.71</v>
      </c>
      <c r="K510" s="456">
        <f t="shared" si="58"/>
        <v>0</v>
      </c>
      <c r="L510" s="467">
        <f t="shared" si="55"/>
        <v>0</v>
      </c>
      <c r="M510" s="467">
        <f t="shared" si="56"/>
        <v>172.71</v>
      </c>
      <c r="N510" s="468">
        <f t="shared" si="57"/>
        <v>0</v>
      </c>
    </row>
    <row r="511" spans="1:14" x14ac:dyDescent="0.25">
      <c r="A511" s="338"/>
      <c r="B511" s="339" t="s">
        <v>48</v>
      </c>
      <c r="C511" s="341" t="s">
        <v>133</v>
      </c>
      <c r="D511" s="341" t="s">
        <v>247</v>
      </c>
      <c r="E511" s="338"/>
      <c r="F511" s="338"/>
      <c r="G511" s="340"/>
      <c r="H511" s="342">
        <v>1971.1000000000001</v>
      </c>
      <c r="I511" s="431"/>
      <c r="J511" s="431">
        <f t="shared" si="54"/>
        <v>0</v>
      </c>
      <c r="K511" s="456">
        <f t="shared" si="58"/>
        <v>0</v>
      </c>
      <c r="L511" s="467">
        <f t="shared" si="55"/>
        <v>0</v>
      </c>
      <c r="M511" s="467">
        <f t="shared" si="56"/>
        <v>0</v>
      </c>
      <c r="N511" s="468">
        <f t="shared" si="57"/>
        <v>0</v>
      </c>
    </row>
    <row r="512" spans="1:14" x14ac:dyDescent="0.25">
      <c r="A512" s="343" t="s">
        <v>195</v>
      </c>
      <c r="B512" s="343" t="s">
        <v>53</v>
      </c>
      <c r="C512" s="344" t="s">
        <v>249</v>
      </c>
      <c r="D512" s="345" t="s">
        <v>250</v>
      </c>
      <c r="E512" s="346" t="s">
        <v>114</v>
      </c>
      <c r="F512" s="347">
        <v>49.95</v>
      </c>
      <c r="G512" s="348">
        <v>32.880000000000003</v>
      </c>
      <c r="H512" s="347">
        <v>1642.4</v>
      </c>
      <c r="I512" s="431"/>
      <c r="J512" s="431">
        <f t="shared" si="54"/>
        <v>32.880000000000003</v>
      </c>
      <c r="K512" s="456">
        <f t="shared" si="58"/>
        <v>0</v>
      </c>
      <c r="L512" s="467">
        <f t="shared" si="55"/>
        <v>0</v>
      </c>
      <c r="M512" s="467">
        <f t="shared" si="56"/>
        <v>32.880000000000003</v>
      </c>
      <c r="N512" s="468">
        <f t="shared" si="57"/>
        <v>0</v>
      </c>
    </row>
    <row r="513" spans="1:14" ht="30" x14ac:dyDescent="0.25">
      <c r="A513" s="343" t="s">
        <v>198</v>
      </c>
      <c r="B513" s="343" t="s">
        <v>53</v>
      </c>
      <c r="C513" s="344" t="s">
        <v>252</v>
      </c>
      <c r="D513" s="345" t="s">
        <v>253</v>
      </c>
      <c r="E513" s="346" t="s">
        <v>114</v>
      </c>
      <c r="F513" s="347">
        <v>49.95</v>
      </c>
      <c r="G513" s="348">
        <v>6.58</v>
      </c>
      <c r="H513" s="347">
        <v>328.7</v>
      </c>
      <c r="I513" s="431"/>
      <c r="J513" s="431">
        <f t="shared" si="54"/>
        <v>6.58</v>
      </c>
      <c r="K513" s="456">
        <f t="shared" si="58"/>
        <v>0</v>
      </c>
      <c r="L513" s="467">
        <f t="shared" si="55"/>
        <v>0</v>
      </c>
      <c r="M513" s="467">
        <f t="shared" si="56"/>
        <v>6.58</v>
      </c>
      <c r="N513" s="468">
        <f t="shared" si="57"/>
        <v>0</v>
      </c>
    </row>
    <row r="514" spans="1:14" x14ac:dyDescent="0.25">
      <c r="A514" s="338"/>
      <c r="B514" s="339" t="s">
        <v>48</v>
      </c>
      <c r="C514" s="341" t="s">
        <v>51</v>
      </c>
      <c r="D514" s="341" t="s">
        <v>52</v>
      </c>
      <c r="E514" s="338"/>
      <c r="F514" s="338"/>
      <c r="G514" s="340"/>
      <c r="H514" s="342">
        <v>25466.5</v>
      </c>
      <c r="I514" s="431"/>
      <c r="J514" s="431">
        <f t="shared" si="54"/>
        <v>0</v>
      </c>
      <c r="K514" s="456">
        <f t="shared" si="58"/>
        <v>0</v>
      </c>
      <c r="L514" s="467">
        <f t="shared" si="55"/>
        <v>0</v>
      </c>
      <c r="M514" s="467">
        <f t="shared" si="56"/>
        <v>0</v>
      </c>
      <c r="N514" s="468">
        <f t="shared" si="57"/>
        <v>0</v>
      </c>
    </row>
    <row r="515" spans="1:14" ht="30" x14ac:dyDescent="0.25">
      <c r="A515" s="343" t="s">
        <v>201</v>
      </c>
      <c r="B515" s="343" t="s">
        <v>53</v>
      </c>
      <c r="C515" s="344" t="s">
        <v>255</v>
      </c>
      <c r="D515" s="345" t="s">
        <v>256</v>
      </c>
      <c r="E515" s="346" t="s">
        <v>67</v>
      </c>
      <c r="F515" s="347">
        <v>1</v>
      </c>
      <c r="G515" s="348">
        <v>122.32</v>
      </c>
      <c r="H515" s="347">
        <v>122.3</v>
      </c>
      <c r="I515" s="431"/>
      <c r="J515" s="431">
        <f t="shared" si="54"/>
        <v>122.32</v>
      </c>
      <c r="K515" s="456">
        <f t="shared" si="58"/>
        <v>0</v>
      </c>
      <c r="L515" s="467">
        <f t="shared" si="55"/>
        <v>0</v>
      </c>
      <c r="M515" s="467">
        <f t="shared" si="56"/>
        <v>122.32</v>
      </c>
      <c r="N515" s="468">
        <f t="shared" si="57"/>
        <v>0</v>
      </c>
    </row>
    <row r="516" spans="1:14" x14ac:dyDescent="0.25">
      <c r="A516" s="349" t="s">
        <v>204</v>
      </c>
      <c r="B516" s="349" t="s">
        <v>69</v>
      </c>
      <c r="C516" s="350" t="s">
        <v>264</v>
      </c>
      <c r="D516" s="351" t="s">
        <v>265</v>
      </c>
      <c r="E516" s="352" t="s">
        <v>67</v>
      </c>
      <c r="F516" s="353">
        <v>1</v>
      </c>
      <c r="G516" s="354">
        <v>270.94</v>
      </c>
      <c r="H516" s="353">
        <v>270.89999999999998</v>
      </c>
      <c r="I516" s="431"/>
      <c r="J516" s="431">
        <f t="shared" si="54"/>
        <v>270.94</v>
      </c>
      <c r="K516" s="456">
        <f t="shared" si="58"/>
        <v>0</v>
      </c>
      <c r="L516" s="467">
        <f t="shared" si="55"/>
        <v>0</v>
      </c>
      <c r="M516" s="467">
        <f t="shared" si="56"/>
        <v>270.94</v>
      </c>
      <c r="N516" s="468">
        <f t="shared" si="57"/>
        <v>0</v>
      </c>
    </row>
    <row r="517" spans="1:14" ht="30" x14ac:dyDescent="0.25">
      <c r="A517" s="343" t="s">
        <v>207</v>
      </c>
      <c r="B517" s="343" t="s">
        <v>53</v>
      </c>
      <c r="C517" s="344" t="s">
        <v>270</v>
      </c>
      <c r="D517" s="345" t="s">
        <v>271</v>
      </c>
      <c r="E517" s="346" t="s">
        <v>67</v>
      </c>
      <c r="F517" s="347">
        <v>1</v>
      </c>
      <c r="G517" s="348">
        <v>152.57</v>
      </c>
      <c r="H517" s="347">
        <v>152.6</v>
      </c>
      <c r="I517" s="431"/>
      <c r="J517" s="431">
        <f t="shared" si="54"/>
        <v>152.57</v>
      </c>
      <c r="K517" s="456">
        <f t="shared" si="58"/>
        <v>0</v>
      </c>
      <c r="L517" s="467">
        <f t="shared" si="55"/>
        <v>0</v>
      </c>
      <c r="M517" s="467">
        <f t="shared" si="56"/>
        <v>152.57</v>
      </c>
      <c r="N517" s="468">
        <f t="shared" si="57"/>
        <v>0</v>
      </c>
    </row>
    <row r="518" spans="1:14" x14ac:dyDescent="0.25">
      <c r="A518" s="349" t="s">
        <v>210</v>
      </c>
      <c r="B518" s="349" t="s">
        <v>69</v>
      </c>
      <c r="C518" s="350" t="s">
        <v>273</v>
      </c>
      <c r="D518" s="351" t="s">
        <v>274</v>
      </c>
      <c r="E518" s="352" t="s">
        <v>67</v>
      </c>
      <c r="F518" s="353">
        <v>1</v>
      </c>
      <c r="G518" s="354">
        <v>395.88</v>
      </c>
      <c r="H518" s="353">
        <v>395.9</v>
      </c>
      <c r="I518" s="431"/>
      <c r="J518" s="431">
        <f t="shared" si="54"/>
        <v>395.88</v>
      </c>
      <c r="K518" s="456">
        <f t="shared" si="58"/>
        <v>0</v>
      </c>
      <c r="L518" s="467">
        <f t="shared" si="55"/>
        <v>0</v>
      </c>
      <c r="M518" s="467">
        <f t="shared" si="56"/>
        <v>395.88</v>
      </c>
      <c r="N518" s="468">
        <f t="shared" si="57"/>
        <v>0</v>
      </c>
    </row>
    <row r="519" spans="1:14" ht="30" x14ac:dyDescent="0.25">
      <c r="A519" s="343" t="s">
        <v>213</v>
      </c>
      <c r="B519" s="343" t="s">
        <v>53</v>
      </c>
      <c r="C519" s="344" t="s">
        <v>107</v>
      </c>
      <c r="D519" s="345" t="s">
        <v>108</v>
      </c>
      <c r="E519" s="346" t="s">
        <v>56</v>
      </c>
      <c r="F519" s="347">
        <v>7.03</v>
      </c>
      <c r="G519" s="348">
        <v>3239.16</v>
      </c>
      <c r="H519" s="347">
        <v>22771.3</v>
      </c>
      <c r="I519" s="431"/>
      <c r="J519" s="431">
        <f t="shared" si="54"/>
        <v>3239.16</v>
      </c>
      <c r="K519" s="456">
        <f t="shared" si="58"/>
        <v>0</v>
      </c>
      <c r="L519" s="467">
        <f t="shared" si="55"/>
        <v>0</v>
      </c>
      <c r="M519" s="467">
        <f t="shared" si="56"/>
        <v>3239.16</v>
      </c>
      <c r="N519" s="468">
        <f t="shared" si="57"/>
        <v>0</v>
      </c>
    </row>
    <row r="520" spans="1:14" ht="30" x14ac:dyDescent="0.25">
      <c r="A520" s="343" t="s">
        <v>216</v>
      </c>
      <c r="B520" s="343" t="s">
        <v>53</v>
      </c>
      <c r="C520" s="344" t="s">
        <v>276</v>
      </c>
      <c r="D520" s="345" t="s">
        <v>277</v>
      </c>
      <c r="E520" s="346" t="s">
        <v>56</v>
      </c>
      <c r="F520" s="347">
        <v>0.55000000000000004</v>
      </c>
      <c r="G520" s="348">
        <v>3188.13</v>
      </c>
      <c r="H520" s="347">
        <v>1753.5</v>
      </c>
      <c r="I520" s="431"/>
      <c r="J520" s="431">
        <f t="shared" si="54"/>
        <v>3188.13</v>
      </c>
      <c r="K520" s="456">
        <f t="shared" si="58"/>
        <v>0</v>
      </c>
      <c r="L520" s="467">
        <f t="shared" si="55"/>
        <v>0</v>
      </c>
      <c r="M520" s="467">
        <f t="shared" si="56"/>
        <v>3188.13</v>
      </c>
      <c r="N520" s="468">
        <f t="shared" si="57"/>
        <v>0</v>
      </c>
    </row>
    <row r="521" spans="1:14" x14ac:dyDescent="0.25">
      <c r="A521" s="338"/>
      <c r="B521" s="339" t="s">
        <v>48</v>
      </c>
      <c r="C521" s="341" t="s">
        <v>138</v>
      </c>
      <c r="D521" s="341" t="s">
        <v>278</v>
      </c>
      <c r="E521" s="338"/>
      <c r="F521" s="338"/>
      <c r="G521" s="340"/>
      <c r="H521" s="342">
        <v>96360.5</v>
      </c>
      <c r="I521" s="431"/>
      <c r="J521" s="431">
        <f t="shared" si="54"/>
        <v>0</v>
      </c>
      <c r="K521" s="456">
        <f t="shared" si="58"/>
        <v>0</v>
      </c>
      <c r="L521" s="467">
        <f t="shared" si="55"/>
        <v>0</v>
      </c>
      <c r="M521" s="467">
        <f t="shared" si="56"/>
        <v>0</v>
      </c>
      <c r="N521" s="468">
        <f t="shared" si="57"/>
        <v>0</v>
      </c>
    </row>
    <row r="522" spans="1:14" x14ac:dyDescent="0.25">
      <c r="A522" s="343" t="s">
        <v>219</v>
      </c>
      <c r="B522" s="343" t="s">
        <v>53</v>
      </c>
      <c r="C522" s="344" t="s">
        <v>283</v>
      </c>
      <c r="D522" s="345" t="s">
        <v>284</v>
      </c>
      <c r="E522" s="346" t="s">
        <v>61</v>
      </c>
      <c r="F522" s="347">
        <v>57.6</v>
      </c>
      <c r="G522" s="348">
        <v>302.54000000000002</v>
      </c>
      <c r="H522" s="347">
        <v>17426.3</v>
      </c>
      <c r="I522" s="431">
        <f>-52.36*1.1</f>
        <v>-57.596000000000004</v>
      </c>
      <c r="J522" s="431">
        <f t="shared" si="54"/>
        <v>302.54000000000002</v>
      </c>
      <c r="K522" s="456">
        <v>-17426.3</v>
      </c>
      <c r="L522" s="467">
        <f t="shared" si="55"/>
        <v>-57.596000000000004</v>
      </c>
      <c r="M522" s="467">
        <f t="shared" si="56"/>
        <v>302.54000000000002</v>
      </c>
      <c r="N522" s="468">
        <f t="shared" si="57"/>
        <v>-17425.093840000001</v>
      </c>
    </row>
    <row r="523" spans="1:14" ht="30" x14ac:dyDescent="0.25">
      <c r="A523" s="343" t="s">
        <v>222</v>
      </c>
      <c r="B523" s="343" t="s">
        <v>53</v>
      </c>
      <c r="C523" s="344" t="s">
        <v>289</v>
      </c>
      <c r="D523" s="345" t="s">
        <v>290</v>
      </c>
      <c r="E523" s="346" t="s">
        <v>61</v>
      </c>
      <c r="F523" s="347">
        <v>57.6</v>
      </c>
      <c r="G523" s="348">
        <v>14.18</v>
      </c>
      <c r="H523" s="347">
        <v>816.8</v>
      </c>
      <c r="I523" s="431">
        <f>-52.36*1.1</f>
        <v>-57.596000000000004</v>
      </c>
      <c r="J523" s="431">
        <f t="shared" si="54"/>
        <v>14.18</v>
      </c>
      <c r="K523" s="456">
        <v>-816.8</v>
      </c>
      <c r="L523" s="467">
        <f t="shared" si="55"/>
        <v>-57.596000000000004</v>
      </c>
      <c r="M523" s="467">
        <f t="shared" si="56"/>
        <v>14.18</v>
      </c>
      <c r="N523" s="468">
        <f t="shared" si="57"/>
        <v>-816.71127999999999</v>
      </c>
    </row>
    <row r="524" spans="1:14" ht="30" x14ac:dyDescent="0.25">
      <c r="A524" s="343" t="s">
        <v>225</v>
      </c>
      <c r="B524" s="343" t="s">
        <v>53</v>
      </c>
      <c r="C524" s="344" t="s">
        <v>291</v>
      </c>
      <c r="D524" s="345" t="s">
        <v>292</v>
      </c>
      <c r="E524" s="346" t="s">
        <v>61</v>
      </c>
      <c r="F524" s="347">
        <v>109.96</v>
      </c>
      <c r="G524" s="348">
        <v>20.62</v>
      </c>
      <c r="H524" s="347">
        <v>2267.4</v>
      </c>
      <c r="I524" s="431">
        <f>-52.36*(1.1+0.5+0.5)</f>
        <v>-109.956</v>
      </c>
      <c r="J524" s="431">
        <f t="shared" si="54"/>
        <v>20.62</v>
      </c>
      <c r="K524" s="456">
        <v>-2267.4</v>
      </c>
      <c r="L524" s="467">
        <f t="shared" si="55"/>
        <v>-109.956</v>
      </c>
      <c r="M524" s="467">
        <f t="shared" si="56"/>
        <v>20.62</v>
      </c>
      <c r="N524" s="468">
        <f t="shared" si="57"/>
        <v>-2267.2927200000004</v>
      </c>
    </row>
    <row r="525" spans="1:14" ht="30" x14ac:dyDescent="0.25">
      <c r="A525" s="343" t="s">
        <v>228</v>
      </c>
      <c r="B525" s="343" t="s">
        <v>53</v>
      </c>
      <c r="C525" s="344" t="s">
        <v>294</v>
      </c>
      <c r="D525" s="345" t="s">
        <v>295</v>
      </c>
      <c r="E525" s="346" t="s">
        <v>61</v>
      </c>
      <c r="F525" s="347">
        <v>109.96</v>
      </c>
      <c r="G525" s="348">
        <v>396.71</v>
      </c>
      <c r="H525" s="347">
        <v>43622.2</v>
      </c>
      <c r="I525" s="431">
        <f>-52.36*(1.1+0.5+0.5)</f>
        <v>-109.956</v>
      </c>
      <c r="J525" s="431">
        <f t="shared" si="54"/>
        <v>396.71</v>
      </c>
      <c r="K525" s="456">
        <v>-43622.2</v>
      </c>
      <c r="L525" s="467">
        <f t="shared" si="55"/>
        <v>-109.956</v>
      </c>
      <c r="M525" s="467">
        <f t="shared" si="56"/>
        <v>396.71</v>
      </c>
      <c r="N525" s="468">
        <f t="shared" si="57"/>
        <v>-43620.644759999996</v>
      </c>
    </row>
    <row r="526" spans="1:14" ht="30" x14ac:dyDescent="0.25">
      <c r="A526" s="343" t="s">
        <v>229</v>
      </c>
      <c r="B526" s="343" t="s">
        <v>53</v>
      </c>
      <c r="C526" s="344" t="s">
        <v>297</v>
      </c>
      <c r="D526" s="345" t="s">
        <v>298</v>
      </c>
      <c r="E526" s="346" t="s">
        <v>61</v>
      </c>
      <c r="F526" s="347">
        <v>57.6</v>
      </c>
      <c r="G526" s="348">
        <v>559.51</v>
      </c>
      <c r="H526" s="347">
        <v>32227.8</v>
      </c>
      <c r="I526" s="431">
        <f>-52.36*1.1</f>
        <v>-57.596000000000004</v>
      </c>
      <c r="J526" s="431">
        <f t="shared" si="54"/>
        <v>559.51</v>
      </c>
      <c r="K526" s="456">
        <v>-32227.8</v>
      </c>
      <c r="L526" s="467">
        <f t="shared" si="55"/>
        <v>-57.596000000000004</v>
      </c>
      <c r="M526" s="467">
        <f t="shared" si="56"/>
        <v>559.51</v>
      </c>
      <c r="N526" s="468">
        <f t="shared" si="57"/>
        <v>-32225.537960000001</v>
      </c>
    </row>
    <row r="527" spans="1:14" x14ac:dyDescent="0.25">
      <c r="A527" s="338"/>
      <c r="B527" s="339" t="s">
        <v>48</v>
      </c>
      <c r="C527" s="341" t="s">
        <v>63</v>
      </c>
      <c r="D527" s="341" t="s">
        <v>64</v>
      </c>
      <c r="E527" s="338"/>
      <c r="F527" s="338"/>
      <c r="G527" s="340"/>
      <c r="H527" s="342">
        <v>155597.39999999997</v>
      </c>
      <c r="I527" s="431"/>
      <c r="J527" s="431">
        <f t="shared" si="54"/>
        <v>0</v>
      </c>
      <c r="K527" s="456">
        <f t="shared" si="58"/>
        <v>0</v>
      </c>
      <c r="L527" s="467">
        <f t="shared" si="55"/>
        <v>0</v>
      </c>
      <c r="M527" s="467">
        <f t="shared" si="56"/>
        <v>0</v>
      </c>
      <c r="N527" s="468">
        <f t="shared" si="57"/>
        <v>0</v>
      </c>
    </row>
    <row r="528" spans="1:14" ht="45" x14ac:dyDescent="0.25">
      <c r="A528" s="343" t="s">
        <v>232</v>
      </c>
      <c r="B528" s="343" t="s">
        <v>53</v>
      </c>
      <c r="C528" s="344" t="s">
        <v>315</v>
      </c>
      <c r="D528" s="345" t="s">
        <v>316</v>
      </c>
      <c r="E528" s="346" t="s">
        <v>114</v>
      </c>
      <c r="F528" s="347">
        <v>49.95</v>
      </c>
      <c r="G528" s="348">
        <v>552.39</v>
      </c>
      <c r="H528" s="347">
        <v>27591.9</v>
      </c>
      <c r="I528" s="431"/>
      <c r="J528" s="431">
        <f t="shared" si="54"/>
        <v>552.39</v>
      </c>
      <c r="K528" s="456">
        <f t="shared" si="58"/>
        <v>0</v>
      </c>
      <c r="L528" s="467">
        <f t="shared" si="55"/>
        <v>0</v>
      </c>
      <c r="M528" s="467">
        <f t="shared" si="56"/>
        <v>552.39</v>
      </c>
      <c r="N528" s="468">
        <f t="shared" si="57"/>
        <v>0</v>
      </c>
    </row>
    <row r="529" spans="1:14" ht="22.5" x14ac:dyDescent="0.25">
      <c r="A529" s="349" t="s">
        <v>235</v>
      </c>
      <c r="B529" s="349" t="s">
        <v>69</v>
      </c>
      <c r="C529" s="350" t="s">
        <v>318</v>
      </c>
      <c r="D529" s="351" t="s">
        <v>319</v>
      </c>
      <c r="E529" s="352" t="s">
        <v>114</v>
      </c>
      <c r="F529" s="353">
        <v>49.95</v>
      </c>
      <c r="G529" s="354">
        <v>1060.07</v>
      </c>
      <c r="H529" s="353">
        <v>52950.5</v>
      </c>
      <c r="I529" s="431"/>
      <c r="J529" s="431">
        <f t="shared" si="54"/>
        <v>1060.07</v>
      </c>
      <c r="K529" s="456">
        <f t="shared" si="58"/>
        <v>0</v>
      </c>
      <c r="L529" s="467">
        <f t="shared" si="55"/>
        <v>0</v>
      </c>
      <c r="M529" s="467">
        <f t="shared" si="56"/>
        <v>1060.07</v>
      </c>
      <c r="N529" s="468">
        <f t="shared" si="57"/>
        <v>0</v>
      </c>
    </row>
    <row r="530" spans="1:14" x14ac:dyDescent="0.25">
      <c r="A530" s="349" t="s">
        <v>238</v>
      </c>
      <c r="B530" s="349" t="s">
        <v>69</v>
      </c>
      <c r="C530" s="350" t="s">
        <v>321</v>
      </c>
      <c r="D530" s="351" t="s">
        <v>322</v>
      </c>
      <c r="E530" s="352" t="s">
        <v>67</v>
      </c>
      <c r="F530" s="353">
        <v>3</v>
      </c>
      <c r="G530" s="354">
        <v>739.15</v>
      </c>
      <c r="H530" s="353">
        <v>2217.5</v>
      </c>
      <c r="I530" s="431"/>
      <c r="J530" s="431">
        <f t="shared" si="54"/>
        <v>739.15</v>
      </c>
      <c r="K530" s="456">
        <f t="shared" si="58"/>
        <v>0</v>
      </c>
      <c r="L530" s="467">
        <f t="shared" si="55"/>
        <v>0</v>
      </c>
      <c r="M530" s="467">
        <f t="shared" si="56"/>
        <v>739.15</v>
      </c>
      <c r="N530" s="468">
        <f t="shared" si="57"/>
        <v>0</v>
      </c>
    </row>
    <row r="531" spans="1:14" ht="30" x14ac:dyDescent="0.25">
      <c r="A531" s="343" t="s">
        <v>241</v>
      </c>
      <c r="B531" s="343" t="s">
        <v>53</v>
      </c>
      <c r="C531" s="344" t="s">
        <v>339</v>
      </c>
      <c r="D531" s="345" t="s">
        <v>340</v>
      </c>
      <c r="E531" s="346" t="s">
        <v>67</v>
      </c>
      <c r="F531" s="347">
        <v>1</v>
      </c>
      <c r="G531" s="348">
        <v>260.41000000000003</v>
      </c>
      <c r="H531" s="347">
        <v>260.39999999999998</v>
      </c>
      <c r="I531" s="431"/>
      <c r="J531" s="431">
        <f t="shared" si="54"/>
        <v>260.41000000000003</v>
      </c>
      <c r="K531" s="456">
        <f t="shared" si="58"/>
        <v>0</v>
      </c>
      <c r="L531" s="467">
        <f t="shared" si="55"/>
        <v>0</v>
      </c>
      <c r="M531" s="467">
        <f t="shared" si="56"/>
        <v>260.41000000000003</v>
      </c>
      <c r="N531" s="468">
        <f t="shared" si="57"/>
        <v>0</v>
      </c>
    </row>
    <row r="532" spans="1:14" ht="22.5" x14ac:dyDescent="0.25">
      <c r="A532" s="349" t="s">
        <v>244</v>
      </c>
      <c r="B532" s="349" t="s">
        <v>69</v>
      </c>
      <c r="C532" s="350" t="s">
        <v>345</v>
      </c>
      <c r="D532" s="351" t="s">
        <v>346</v>
      </c>
      <c r="E532" s="352" t="s">
        <v>67</v>
      </c>
      <c r="F532" s="353">
        <v>1.02</v>
      </c>
      <c r="G532" s="354">
        <v>1801.85</v>
      </c>
      <c r="H532" s="353">
        <v>1837.9</v>
      </c>
      <c r="I532" s="431"/>
      <c r="J532" s="431">
        <f t="shared" si="54"/>
        <v>1801.85</v>
      </c>
      <c r="K532" s="456">
        <f t="shared" si="58"/>
        <v>0</v>
      </c>
      <c r="L532" s="467">
        <f t="shared" si="55"/>
        <v>0</v>
      </c>
      <c r="M532" s="467">
        <f t="shared" si="56"/>
        <v>1801.85</v>
      </c>
      <c r="N532" s="468">
        <f t="shared" si="57"/>
        <v>0</v>
      </c>
    </row>
    <row r="533" spans="1:14" ht="30" x14ac:dyDescent="0.25">
      <c r="A533" s="343" t="s">
        <v>248</v>
      </c>
      <c r="B533" s="343" t="s">
        <v>53</v>
      </c>
      <c r="C533" s="344" t="s">
        <v>348</v>
      </c>
      <c r="D533" s="345" t="s">
        <v>349</v>
      </c>
      <c r="E533" s="346" t="s">
        <v>67</v>
      </c>
      <c r="F533" s="347">
        <v>3</v>
      </c>
      <c r="G533" s="348">
        <v>219.64</v>
      </c>
      <c r="H533" s="347">
        <v>658.9</v>
      </c>
      <c r="I533" s="431"/>
      <c r="J533" s="431">
        <f t="shared" si="54"/>
        <v>219.64</v>
      </c>
      <c r="K533" s="456">
        <f t="shared" si="58"/>
        <v>0</v>
      </c>
      <c r="L533" s="467">
        <f t="shared" si="55"/>
        <v>0</v>
      </c>
      <c r="M533" s="467">
        <f t="shared" si="56"/>
        <v>219.64</v>
      </c>
      <c r="N533" s="468">
        <f t="shared" si="57"/>
        <v>0</v>
      </c>
    </row>
    <row r="534" spans="1:14" ht="22.5" x14ac:dyDescent="0.25">
      <c r="A534" s="349" t="s">
        <v>251</v>
      </c>
      <c r="B534" s="349" t="s">
        <v>69</v>
      </c>
      <c r="C534" s="350" t="s">
        <v>351</v>
      </c>
      <c r="D534" s="351" t="s">
        <v>352</v>
      </c>
      <c r="E534" s="352" t="s">
        <v>67</v>
      </c>
      <c r="F534" s="353">
        <v>1.02</v>
      </c>
      <c r="G534" s="354">
        <v>1129.77</v>
      </c>
      <c r="H534" s="353">
        <v>1152.4000000000001</v>
      </c>
      <c r="I534" s="431"/>
      <c r="J534" s="431">
        <f t="shared" si="54"/>
        <v>1129.77</v>
      </c>
      <c r="K534" s="456">
        <f t="shared" si="58"/>
        <v>0</v>
      </c>
      <c r="L534" s="467">
        <f t="shared" si="55"/>
        <v>0</v>
      </c>
      <c r="M534" s="467">
        <f t="shared" si="56"/>
        <v>1129.77</v>
      </c>
      <c r="N534" s="468">
        <f t="shared" si="57"/>
        <v>0</v>
      </c>
    </row>
    <row r="535" spans="1:14" ht="22.5" x14ac:dyDescent="0.25">
      <c r="A535" s="349" t="s">
        <v>254</v>
      </c>
      <c r="B535" s="349" t="s">
        <v>69</v>
      </c>
      <c r="C535" s="350" t="s">
        <v>354</v>
      </c>
      <c r="D535" s="351" t="s">
        <v>355</v>
      </c>
      <c r="E535" s="352" t="s">
        <v>67</v>
      </c>
      <c r="F535" s="353">
        <v>2.0299999999999998</v>
      </c>
      <c r="G535" s="354">
        <v>1129.77</v>
      </c>
      <c r="H535" s="353">
        <v>2293.4</v>
      </c>
      <c r="I535" s="431"/>
      <c r="J535" s="431">
        <f t="shared" si="54"/>
        <v>1129.77</v>
      </c>
      <c r="K535" s="456">
        <f t="shared" si="58"/>
        <v>0</v>
      </c>
      <c r="L535" s="467">
        <f t="shared" si="55"/>
        <v>0</v>
      </c>
      <c r="M535" s="467">
        <f t="shared" si="56"/>
        <v>1129.77</v>
      </c>
      <c r="N535" s="468">
        <f t="shared" si="57"/>
        <v>0</v>
      </c>
    </row>
    <row r="536" spans="1:14" ht="90" x14ac:dyDescent="0.25">
      <c r="A536" s="343" t="s">
        <v>257</v>
      </c>
      <c r="B536" s="343" t="s">
        <v>53</v>
      </c>
      <c r="C536" s="344" t="s">
        <v>365</v>
      </c>
      <c r="D536" s="345" t="s">
        <v>366</v>
      </c>
      <c r="E536" s="346" t="s">
        <v>114</v>
      </c>
      <c r="F536" s="347">
        <v>49.95</v>
      </c>
      <c r="G536" s="348">
        <v>68</v>
      </c>
      <c r="H536" s="347">
        <v>3396.6</v>
      </c>
      <c r="I536" s="431"/>
      <c r="J536" s="431">
        <f t="shared" si="54"/>
        <v>68</v>
      </c>
      <c r="K536" s="456">
        <f t="shared" si="58"/>
        <v>0</v>
      </c>
      <c r="L536" s="467">
        <f t="shared" si="55"/>
        <v>0</v>
      </c>
      <c r="M536" s="467">
        <f t="shared" si="56"/>
        <v>68</v>
      </c>
      <c r="N536" s="468">
        <f t="shared" si="57"/>
        <v>0</v>
      </c>
    </row>
    <row r="537" spans="1:14" ht="30" x14ac:dyDescent="0.25">
      <c r="A537" s="343" t="s">
        <v>260</v>
      </c>
      <c r="B537" s="343" t="s">
        <v>53</v>
      </c>
      <c r="C537" s="344" t="s">
        <v>368</v>
      </c>
      <c r="D537" s="345" t="s">
        <v>369</v>
      </c>
      <c r="E537" s="346" t="s">
        <v>67</v>
      </c>
      <c r="F537" s="347">
        <v>4</v>
      </c>
      <c r="G537" s="348">
        <v>808.86</v>
      </c>
      <c r="H537" s="347">
        <v>3235.4</v>
      </c>
      <c r="I537" s="431"/>
      <c r="J537" s="431">
        <f t="shared" si="54"/>
        <v>808.86</v>
      </c>
      <c r="K537" s="456">
        <f t="shared" si="58"/>
        <v>0</v>
      </c>
      <c r="L537" s="467">
        <f t="shared" si="55"/>
        <v>0</v>
      </c>
      <c r="M537" s="467">
        <f t="shared" si="56"/>
        <v>808.86</v>
      </c>
      <c r="N537" s="468">
        <f t="shared" si="57"/>
        <v>0</v>
      </c>
    </row>
    <row r="538" spans="1:14" x14ac:dyDescent="0.25">
      <c r="A538" s="349" t="s">
        <v>263</v>
      </c>
      <c r="B538" s="349" t="s">
        <v>69</v>
      </c>
      <c r="C538" s="350" t="s">
        <v>372</v>
      </c>
      <c r="D538" s="351" t="s">
        <v>373</v>
      </c>
      <c r="E538" s="352" t="s">
        <v>67</v>
      </c>
      <c r="F538" s="353">
        <v>2</v>
      </c>
      <c r="G538" s="354">
        <v>1202.1099999999999</v>
      </c>
      <c r="H538" s="353">
        <v>2404.1999999999998</v>
      </c>
      <c r="I538" s="431"/>
      <c r="J538" s="431">
        <f t="shared" si="54"/>
        <v>1202.1099999999999</v>
      </c>
      <c r="K538" s="456">
        <f t="shared" si="58"/>
        <v>0</v>
      </c>
      <c r="L538" s="467">
        <f t="shared" si="55"/>
        <v>0</v>
      </c>
      <c r="M538" s="467">
        <f t="shared" si="56"/>
        <v>1202.1099999999999</v>
      </c>
      <c r="N538" s="468">
        <f t="shared" si="57"/>
        <v>0</v>
      </c>
    </row>
    <row r="539" spans="1:14" x14ac:dyDescent="0.25">
      <c r="A539" s="349" t="s">
        <v>266</v>
      </c>
      <c r="B539" s="349" t="s">
        <v>69</v>
      </c>
      <c r="C539" s="350" t="s">
        <v>375</v>
      </c>
      <c r="D539" s="351" t="s">
        <v>376</v>
      </c>
      <c r="E539" s="352" t="s">
        <v>67</v>
      </c>
      <c r="F539" s="353">
        <v>2</v>
      </c>
      <c r="G539" s="354">
        <v>775.98</v>
      </c>
      <c r="H539" s="353">
        <v>1552</v>
      </c>
      <c r="I539" s="431"/>
      <c r="J539" s="431">
        <f t="shared" si="54"/>
        <v>775.98</v>
      </c>
      <c r="K539" s="456">
        <f t="shared" si="58"/>
        <v>0</v>
      </c>
      <c r="L539" s="467">
        <f t="shared" si="55"/>
        <v>0</v>
      </c>
      <c r="M539" s="467">
        <f t="shared" si="56"/>
        <v>775.98</v>
      </c>
      <c r="N539" s="468">
        <f t="shared" si="57"/>
        <v>0</v>
      </c>
    </row>
    <row r="540" spans="1:14" x14ac:dyDescent="0.25">
      <c r="A540" s="349" t="s">
        <v>269</v>
      </c>
      <c r="B540" s="349" t="s">
        <v>69</v>
      </c>
      <c r="C540" s="350" t="s">
        <v>378</v>
      </c>
      <c r="D540" s="351" t="s">
        <v>379</v>
      </c>
      <c r="E540" s="352" t="s">
        <v>67</v>
      </c>
      <c r="F540" s="353">
        <v>6</v>
      </c>
      <c r="G540" s="354">
        <v>211.75</v>
      </c>
      <c r="H540" s="353">
        <v>1270.5</v>
      </c>
      <c r="I540" s="431"/>
      <c r="J540" s="431">
        <f t="shared" si="54"/>
        <v>211.75</v>
      </c>
      <c r="K540" s="456">
        <f t="shared" si="58"/>
        <v>0</v>
      </c>
      <c r="L540" s="467">
        <f t="shared" si="55"/>
        <v>0</v>
      </c>
      <c r="M540" s="467">
        <f t="shared" si="56"/>
        <v>211.75</v>
      </c>
      <c r="N540" s="468">
        <f t="shared" si="57"/>
        <v>0</v>
      </c>
    </row>
    <row r="541" spans="1:14" ht="30" x14ac:dyDescent="0.25">
      <c r="A541" s="343" t="s">
        <v>272</v>
      </c>
      <c r="B541" s="343" t="s">
        <v>53</v>
      </c>
      <c r="C541" s="344" t="s">
        <v>381</v>
      </c>
      <c r="D541" s="345" t="s">
        <v>382</v>
      </c>
      <c r="E541" s="346" t="s">
        <v>67</v>
      </c>
      <c r="F541" s="347">
        <v>2</v>
      </c>
      <c r="G541" s="348">
        <v>808.86</v>
      </c>
      <c r="H541" s="347">
        <v>1617.7</v>
      </c>
      <c r="I541" s="431"/>
      <c r="J541" s="431">
        <f t="shared" si="54"/>
        <v>808.86</v>
      </c>
      <c r="K541" s="456">
        <f t="shared" si="58"/>
        <v>0</v>
      </c>
      <c r="L541" s="467">
        <f t="shared" si="55"/>
        <v>0</v>
      </c>
      <c r="M541" s="467">
        <f t="shared" si="56"/>
        <v>808.86</v>
      </c>
      <c r="N541" s="468">
        <f t="shared" si="57"/>
        <v>0</v>
      </c>
    </row>
    <row r="542" spans="1:14" ht="22.5" x14ac:dyDescent="0.25">
      <c r="A542" s="349" t="s">
        <v>275</v>
      </c>
      <c r="B542" s="349" t="s">
        <v>69</v>
      </c>
      <c r="C542" s="350" t="s">
        <v>384</v>
      </c>
      <c r="D542" s="351" t="s">
        <v>385</v>
      </c>
      <c r="E542" s="352" t="s">
        <v>67</v>
      </c>
      <c r="F542" s="353">
        <v>2</v>
      </c>
      <c r="G542" s="354">
        <v>1530.92</v>
      </c>
      <c r="H542" s="353">
        <v>3061.8</v>
      </c>
      <c r="I542" s="431"/>
      <c r="J542" s="431">
        <f t="shared" si="54"/>
        <v>1530.92</v>
      </c>
      <c r="K542" s="456">
        <f t="shared" si="58"/>
        <v>0</v>
      </c>
      <c r="L542" s="467">
        <f t="shared" si="55"/>
        <v>0</v>
      </c>
      <c r="M542" s="467">
        <f t="shared" si="56"/>
        <v>1530.92</v>
      </c>
      <c r="N542" s="468">
        <f t="shared" si="57"/>
        <v>0</v>
      </c>
    </row>
    <row r="543" spans="1:14" ht="30" x14ac:dyDescent="0.25">
      <c r="A543" s="343" t="s">
        <v>121</v>
      </c>
      <c r="B543" s="343" t="s">
        <v>53</v>
      </c>
      <c r="C543" s="344" t="s">
        <v>387</v>
      </c>
      <c r="D543" s="345" t="s">
        <v>388</v>
      </c>
      <c r="E543" s="346" t="s">
        <v>67</v>
      </c>
      <c r="F543" s="347">
        <v>2</v>
      </c>
      <c r="G543" s="348">
        <v>3234.12</v>
      </c>
      <c r="H543" s="347">
        <v>6468.2</v>
      </c>
      <c r="I543" s="431"/>
      <c r="J543" s="431">
        <f t="shared" si="54"/>
        <v>3234.12</v>
      </c>
      <c r="K543" s="456">
        <f t="shared" si="58"/>
        <v>0</v>
      </c>
      <c r="L543" s="467">
        <f t="shared" si="55"/>
        <v>0</v>
      </c>
      <c r="M543" s="467">
        <f t="shared" si="56"/>
        <v>3234.12</v>
      </c>
      <c r="N543" s="468">
        <f t="shared" si="57"/>
        <v>0</v>
      </c>
    </row>
    <row r="544" spans="1:14" ht="22.5" x14ac:dyDescent="0.25">
      <c r="A544" s="349" t="s">
        <v>279</v>
      </c>
      <c r="B544" s="349" t="s">
        <v>69</v>
      </c>
      <c r="C544" s="350" t="s">
        <v>390</v>
      </c>
      <c r="D544" s="351" t="s">
        <v>391</v>
      </c>
      <c r="E544" s="352" t="s">
        <v>67</v>
      </c>
      <c r="F544" s="353">
        <v>2</v>
      </c>
      <c r="G544" s="354">
        <v>14588.41</v>
      </c>
      <c r="H544" s="353">
        <v>29176.799999999999</v>
      </c>
      <c r="I544" s="431"/>
      <c r="J544" s="431">
        <f t="shared" si="54"/>
        <v>14588.41</v>
      </c>
      <c r="K544" s="456">
        <f t="shared" si="58"/>
        <v>0</v>
      </c>
      <c r="L544" s="467">
        <f t="shared" si="55"/>
        <v>0</v>
      </c>
      <c r="M544" s="467">
        <f t="shared" si="56"/>
        <v>14588.41</v>
      </c>
      <c r="N544" s="468">
        <f t="shared" si="57"/>
        <v>0</v>
      </c>
    </row>
    <row r="545" spans="1:14" ht="30" x14ac:dyDescent="0.25">
      <c r="A545" s="343" t="s">
        <v>282</v>
      </c>
      <c r="B545" s="343" t="s">
        <v>53</v>
      </c>
      <c r="C545" s="344" t="s">
        <v>393</v>
      </c>
      <c r="D545" s="345" t="s">
        <v>394</v>
      </c>
      <c r="E545" s="346" t="s">
        <v>67</v>
      </c>
      <c r="F545" s="347">
        <v>2</v>
      </c>
      <c r="G545" s="348">
        <v>485.32</v>
      </c>
      <c r="H545" s="347">
        <v>970.6</v>
      </c>
      <c r="I545" s="431"/>
      <c r="J545" s="431">
        <f t="shared" si="54"/>
        <v>485.32</v>
      </c>
      <c r="K545" s="456">
        <f t="shared" si="58"/>
        <v>0</v>
      </c>
      <c r="L545" s="467">
        <f t="shared" si="55"/>
        <v>0</v>
      </c>
      <c r="M545" s="467">
        <f t="shared" si="56"/>
        <v>485.32</v>
      </c>
      <c r="N545" s="468">
        <f t="shared" si="57"/>
        <v>0</v>
      </c>
    </row>
    <row r="546" spans="1:14" ht="22.5" x14ac:dyDescent="0.25">
      <c r="A546" s="349" t="s">
        <v>285</v>
      </c>
      <c r="B546" s="349" t="s">
        <v>69</v>
      </c>
      <c r="C546" s="350" t="s">
        <v>396</v>
      </c>
      <c r="D546" s="351" t="s">
        <v>397</v>
      </c>
      <c r="E546" s="352" t="s">
        <v>67</v>
      </c>
      <c r="F546" s="353">
        <v>2</v>
      </c>
      <c r="G546" s="354">
        <v>6510.34</v>
      </c>
      <c r="H546" s="353">
        <v>13020.7</v>
      </c>
      <c r="I546" s="431"/>
      <c r="J546" s="431">
        <f t="shared" si="54"/>
        <v>6510.34</v>
      </c>
      <c r="K546" s="456">
        <f t="shared" si="58"/>
        <v>0</v>
      </c>
      <c r="L546" s="467">
        <f t="shared" si="55"/>
        <v>0</v>
      </c>
      <c r="M546" s="467">
        <f t="shared" si="56"/>
        <v>6510.34</v>
      </c>
      <c r="N546" s="468">
        <f t="shared" si="57"/>
        <v>0</v>
      </c>
    </row>
    <row r="547" spans="1:14" ht="30" x14ac:dyDescent="0.25">
      <c r="A547" s="343" t="s">
        <v>288</v>
      </c>
      <c r="B547" s="343" t="s">
        <v>53</v>
      </c>
      <c r="C547" s="344" t="s">
        <v>399</v>
      </c>
      <c r="D547" s="345" t="s">
        <v>400</v>
      </c>
      <c r="E547" s="346" t="s">
        <v>114</v>
      </c>
      <c r="F547" s="347">
        <v>49.95</v>
      </c>
      <c r="G547" s="348">
        <v>9.2100000000000009</v>
      </c>
      <c r="H547" s="347">
        <v>460</v>
      </c>
      <c r="I547" s="431"/>
      <c r="J547" s="431">
        <f t="shared" si="54"/>
        <v>9.2100000000000009</v>
      </c>
      <c r="K547" s="456">
        <f t="shared" si="58"/>
        <v>0</v>
      </c>
      <c r="L547" s="467">
        <f t="shared" si="55"/>
        <v>0</v>
      </c>
      <c r="M547" s="467">
        <f t="shared" si="56"/>
        <v>9.2100000000000009</v>
      </c>
      <c r="N547" s="468">
        <f t="shared" si="57"/>
        <v>0</v>
      </c>
    </row>
    <row r="548" spans="1:14" x14ac:dyDescent="0.25">
      <c r="A548" s="338"/>
      <c r="B548" s="339" t="s">
        <v>48</v>
      </c>
      <c r="C548" s="341" t="s">
        <v>110</v>
      </c>
      <c r="D548" s="341" t="s">
        <v>401</v>
      </c>
      <c r="E548" s="338"/>
      <c r="F548" s="338"/>
      <c r="G548" s="340"/>
      <c r="H548" s="342">
        <v>16754.099999999999</v>
      </c>
      <c r="I548" s="431"/>
      <c r="J548" s="431">
        <f t="shared" si="54"/>
        <v>0</v>
      </c>
      <c r="K548" s="456">
        <f t="shared" si="58"/>
        <v>0</v>
      </c>
      <c r="L548" s="467">
        <f t="shared" ref="L548:L556" si="59">I548</f>
        <v>0</v>
      </c>
      <c r="M548" s="467">
        <f t="shared" ref="M548:M556" si="60">J548</f>
        <v>0</v>
      </c>
      <c r="N548" s="468">
        <f t="shared" ref="N548:N556" si="61">L548*M548</f>
        <v>0</v>
      </c>
    </row>
    <row r="549" spans="1:14" ht="45" x14ac:dyDescent="0.25">
      <c r="A549" s="343" t="s">
        <v>124</v>
      </c>
      <c r="B549" s="343" t="s">
        <v>53</v>
      </c>
      <c r="C549" s="344" t="s">
        <v>403</v>
      </c>
      <c r="D549" s="345" t="s">
        <v>404</v>
      </c>
      <c r="E549" s="346" t="s">
        <v>114</v>
      </c>
      <c r="F549" s="347">
        <v>104.72</v>
      </c>
      <c r="G549" s="348">
        <v>87.65</v>
      </c>
      <c r="H549" s="347">
        <v>9178.7000000000007</v>
      </c>
      <c r="I549" s="431">
        <f>-(52.36+0)*2</f>
        <v>-104.72</v>
      </c>
      <c r="J549" s="431">
        <f t="shared" si="54"/>
        <v>87.65</v>
      </c>
      <c r="K549" s="456">
        <v>-9178.7000000000007</v>
      </c>
      <c r="L549" s="467">
        <f t="shared" si="59"/>
        <v>-104.72</v>
      </c>
      <c r="M549" s="467">
        <f t="shared" si="60"/>
        <v>87.65</v>
      </c>
      <c r="N549" s="468">
        <f t="shared" si="61"/>
        <v>-9178.7080000000005</v>
      </c>
    </row>
    <row r="550" spans="1:14" x14ac:dyDescent="0.25">
      <c r="A550" s="343" t="s">
        <v>293</v>
      </c>
      <c r="B550" s="343" t="s">
        <v>53</v>
      </c>
      <c r="C550" s="344" t="s">
        <v>406</v>
      </c>
      <c r="D550" s="345" t="s">
        <v>407</v>
      </c>
      <c r="E550" s="346" t="s">
        <v>114</v>
      </c>
      <c r="F550" s="347">
        <v>104.72</v>
      </c>
      <c r="G550" s="348">
        <v>72.34</v>
      </c>
      <c r="H550" s="347">
        <v>7575.4</v>
      </c>
      <c r="I550" s="431">
        <f>-(52.36+0)*2</f>
        <v>-104.72</v>
      </c>
      <c r="J550" s="431">
        <f t="shared" si="54"/>
        <v>72.34</v>
      </c>
      <c r="K550" s="456">
        <v>-7575.4</v>
      </c>
      <c r="L550" s="467">
        <f t="shared" si="59"/>
        <v>-104.72</v>
      </c>
      <c r="M550" s="467">
        <f t="shared" si="60"/>
        <v>72.34</v>
      </c>
      <c r="N550" s="468">
        <f t="shared" si="61"/>
        <v>-7575.4448000000002</v>
      </c>
    </row>
    <row r="551" spans="1:14" x14ac:dyDescent="0.25">
      <c r="A551" s="338"/>
      <c r="B551" s="339" t="s">
        <v>48</v>
      </c>
      <c r="C551" s="341" t="s">
        <v>119</v>
      </c>
      <c r="D551" s="341" t="s">
        <v>120</v>
      </c>
      <c r="E551" s="338"/>
      <c r="F551" s="338"/>
      <c r="G551" s="340"/>
      <c r="H551" s="342">
        <v>21298.3</v>
      </c>
      <c r="I551" s="431"/>
      <c r="J551" s="431">
        <f t="shared" si="54"/>
        <v>0</v>
      </c>
      <c r="K551" s="456">
        <f t="shared" si="58"/>
        <v>0</v>
      </c>
      <c r="L551" s="467">
        <f t="shared" si="59"/>
        <v>0</v>
      </c>
      <c r="M551" s="467">
        <f t="shared" si="60"/>
        <v>0</v>
      </c>
      <c r="N551" s="468">
        <f t="shared" si="61"/>
        <v>0</v>
      </c>
    </row>
    <row r="552" spans="1:14" ht="30" x14ac:dyDescent="0.25">
      <c r="A552" s="343" t="s">
        <v>296</v>
      </c>
      <c r="B552" s="343" t="s">
        <v>53</v>
      </c>
      <c r="C552" s="344" t="s">
        <v>122</v>
      </c>
      <c r="D552" s="345" t="s">
        <v>123</v>
      </c>
      <c r="E552" s="346" t="s">
        <v>43</v>
      </c>
      <c r="F552" s="347">
        <v>54.16</v>
      </c>
      <c r="G552" s="348">
        <v>183.76</v>
      </c>
      <c r="H552" s="347">
        <v>9952.4</v>
      </c>
      <c r="I552" s="431">
        <f>-52.36*(1.1+0.5+0.5)*0.128</f>
        <v>-14.074368000000002</v>
      </c>
      <c r="J552" s="431">
        <f t="shared" si="54"/>
        <v>183.76</v>
      </c>
      <c r="K552" s="456">
        <f t="shared" si="58"/>
        <v>-2586.3058636800001</v>
      </c>
      <c r="L552" s="467">
        <f t="shared" si="59"/>
        <v>-14.074368000000002</v>
      </c>
      <c r="M552" s="467">
        <f t="shared" si="60"/>
        <v>183.76</v>
      </c>
      <c r="N552" s="468">
        <f t="shared" si="61"/>
        <v>-2586.3058636800001</v>
      </c>
    </row>
    <row r="553" spans="1:14" ht="45" x14ac:dyDescent="0.25">
      <c r="A553" s="343" t="s">
        <v>299</v>
      </c>
      <c r="B553" s="343" t="s">
        <v>53</v>
      </c>
      <c r="C553" s="344" t="s">
        <v>417</v>
      </c>
      <c r="D553" s="345" t="s">
        <v>418</v>
      </c>
      <c r="E553" s="346" t="s">
        <v>43</v>
      </c>
      <c r="F553" s="347">
        <v>28.81</v>
      </c>
      <c r="G553" s="348">
        <v>257.77999999999997</v>
      </c>
      <c r="H553" s="347">
        <v>7426.6</v>
      </c>
      <c r="I553" s="431">
        <f>-52.36*(1.1+0.5+0.5)*0.128</f>
        <v>-14.074368000000002</v>
      </c>
      <c r="J553" s="431">
        <f t="shared" si="54"/>
        <v>257.77999999999997</v>
      </c>
      <c r="K553" s="456">
        <f t="shared" si="58"/>
        <v>-3628.0905830400002</v>
      </c>
      <c r="L553" s="467">
        <f t="shared" si="59"/>
        <v>-14.074368000000002</v>
      </c>
      <c r="M553" s="467">
        <f t="shared" si="60"/>
        <v>257.77999999999997</v>
      </c>
      <c r="N553" s="468">
        <f t="shared" si="61"/>
        <v>-3628.0905830400002</v>
      </c>
    </row>
    <row r="554" spans="1:14" ht="30" x14ac:dyDescent="0.25">
      <c r="A554" s="343" t="s">
        <v>302</v>
      </c>
      <c r="B554" s="343" t="s">
        <v>53</v>
      </c>
      <c r="C554" s="344" t="s">
        <v>420</v>
      </c>
      <c r="D554" s="345" t="s">
        <v>421</v>
      </c>
      <c r="E554" s="346" t="s">
        <v>43</v>
      </c>
      <c r="F554" s="347">
        <v>25.34</v>
      </c>
      <c r="G554" s="348">
        <v>154.66999999999999</v>
      </c>
      <c r="H554" s="347">
        <v>3919.3</v>
      </c>
      <c r="I554" s="431"/>
      <c r="J554" s="431">
        <f t="shared" ref="J554:J556" si="62">G554</f>
        <v>154.66999999999999</v>
      </c>
      <c r="K554" s="456">
        <f t="shared" ref="K554:K556" si="63">I554*J554</f>
        <v>0</v>
      </c>
      <c r="L554" s="467">
        <f t="shared" si="59"/>
        <v>0</v>
      </c>
      <c r="M554" s="467">
        <f t="shared" si="60"/>
        <v>154.66999999999999</v>
      </c>
      <c r="N554" s="468">
        <f t="shared" si="61"/>
        <v>0</v>
      </c>
    </row>
    <row r="555" spans="1:14" x14ac:dyDescent="0.25">
      <c r="A555" s="338"/>
      <c r="B555" s="339" t="s">
        <v>48</v>
      </c>
      <c r="C555" s="341" t="s">
        <v>422</v>
      </c>
      <c r="D555" s="341" t="s">
        <v>423</v>
      </c>
      <c r="E555" s="338"/>
      <c r="F555" s="338"/>
      <c r="G555" s="340"/>
      <c r="H555" s="342">
        <v>16477.599999999999</v>
      </c>
      <c r="I555" s="431"/>
      <c r="J555" s="431">
        <f t="shared" si="62"/>
        <v>0</v>
      </c>
      <c r="K555" s="456">
        <f t="shared" si="63"/>
        <v>0</v>
      </c>
      <c r="L555" s="467">
        <f t="shared" si="59"/>
        <v>0</v>
      </c>
      <c r="M555" s="467">
        <f t="shared" si="60"/>
        <v>0</v>
      </c>
      <c r="N555" s="468">
        <f t="shared" si="61"/>
        <v>0</v>
      </c>
    </row>
    <row r="556" spans="1:14" ht="30" x14ac:dyDescent="0.25">
      <c r="A556" s="343" t="s">
        <v>305</v>
      </c>
      <c r="B556" s="343" t="s">
        <v>53</v>
      </c>
      <c r="C556" s="344" t="s">
        <v>425</v>
      </c>
      <c r="D556" s="345" t="s">
        <v>426</v>
      </c>
      <c r="E556" s="346" t="s">
        <v>43</v>
      </c>
      <c r="F556" s="347">
        <v>144.01</v>
      </c>
      <c r="G556" s="348">
        <v>114.42</v>
      </c>
      <c r="H556" s="347">
        <v>16477.599999999999</v>
      </c>
      <c r="I556" s="431"/>
      <c r="J556" s="431">
        <f t="shared" si="62"/>
        <v>114.42</v>
      </c>
      <c r="K556" s="456">
        <f t="shared" si="63"/>
        <v>0</v>
      </c>
      <c r="L556" s="467">
        <f t="shared" si="59"/>
        <v>0</v>
      </c>
      <c r="M556" s="467">
        <f t="shared" si="60"/>
        <v>114.42</v>
      </c>
      <c r="N556" s="468">
        <f t="shared" si="61"/>
        <v>0</v>
      </c>
    </row>
    <row r="557" spans="1:14" x14ac:dyDescent="0.25">
      <c r="A557" s="326"/>
      <c r="B557" s="326"/>
      <c r="C557" s="326"/>
      <c r="D557" s="326"/>
      <c r="E557" s="326"/>
      <c r="F557" s="326"/>
      <c r="G557" s="326"/>
      <c r="H557" s="326"/>
      <c r="I557" s="432"/>
      <c r="J557" s="432"/>
      <c r="K557" s="457"/>
      <c r="L557" s="223"/>
      <c r="M557" s="223"/>
      <c r="N557" s="223"/>
    </row>
    <row r="558" spans="1:14" x14ac:dyDescent="0.25">
      <c r="A558" s="223"/>
      <c r="B558" s="223"/>
      <c r="C558" s="355" t="s">
        <v>427</v>
      </c>
      <c r="D558" s="356"/>
      <c r="E558" s="356"/>
      <c r="F558" s="356"/>
      <c r="G558" s="356"/>
      <c r="H558" s="356"/>
      <c r="I558" s="433"/>
      <c r="J558" s="433"/>
      <c r="K558" s="251"/>
      <c r="L558" s="223"/>
      <c r="M558" s="223"/>
      <c r="N558" s="223"/>
    </row>
    <row r="559" spans="1:14" x14ac:dyDescent="0.25">
      <c r="A559" s="357"/>
      <c r="B559" s="358" t="s">
        <v>48</v>
      </c>
      <c r="C559" s="358" t="s">
        <v>428</v>
      </c>
      <c r="D559" s="358" t="s">
        <v>429</v>
      </c>
      <c r="E559" s="357"/>
      <c r="F559" s="357"/>
      <c r="G559" s="357"/>
      <c r="H559" s="357"/>
      <c r="I559" s="433"/>
      <c r="J559" s="434"/>
      <c r="K559" s="457"/>
      <c r="L559" s="223"/>
      <c r="M559" s="223"/>
      <c r="N559" s="223"/>
    </row>
    <row r="560" spans="1:14" ht="24" x14ac:dyDescent="0.25">
      <c r="A560" s="359"/>
      <c r="B560" s="359" t="s">
        <v>53</v>
      </c>
      <c r="C560" s="360" t="s">
        <v>430</v>
      </c>
      <c r="D560" s="360" t="s">
        <v>431</v>
      </c>
      <c r="E560" s="361" t="s">
        <v>61</v>
      </c>
      <c r="F560" s="361"/>
      <c r="G560" s="361"/>
      <c r="H560" s="361"/>
      <c r="I560" s="435">
        <v>100</v>
      </c>
      <c r="J560" s="436">
        <v>257</v>
      </c>
      <c r="K560" s="458">
        <f t="shared" ref="K560:K573" si="64">+I560*J560</f>
        <v>25700</v>
      </c>
      <c r="L560" s="467">
        <f>I560</f>
        <v>100</v>
      </c>
      <c r="M560" s="467">
        <f>J560</f>
        <v>257</v>
      </c>
      <c r="N560" s="468">
        <f>L560*M560</f>
        <v>25700</v>
      </c>
    </row>
    <row r="561" spans="1:14" ht="24" x14ac:dyDescent="0.25">
      <c r="A561" s="359"/>
      <c r="B561" s="359" t="s">
        <v>53</v>
      </c>
      <c r="C561" s="360" t="s">
        <v>432</v>
      </c>
      <c r="D561" s="360" t="s">
        <v>433</v>
      </c>
      <c r="E561" s="361" t="s">
        <v>61</v>
      </c>
      <c r="F561" s="361"/>
      <c r="G561" s="361"/>
      <c r="H561" s="361"/>
      <c r="I561" s="435">
        <f>+I560</f>
        <v>100</v>
      </c>
      <c r="J561" s="436">
        <v>125</v>
      </c>
      <c r="K561" s="458">
        <f t="shared" si="64"/>
        <v>12500</v>
      </c>
      <c r="L561" s="467">
        <f t="shared" ref="L561:L574" si="65">I561</f>
        <v>100</v>
      </c>
      <c r="M561" s="467">
        <f t="shared" ref="M561:M574" si="66">J561</f>
        <v>125</v>
      </c>
      <c r="N561" s="468">
        <f t="shared" ref="N561:N574" si="67">L561*M561</f>
        <v>12500</v>
      </c>
    </row>
    <row r="562" spans="1:14" ht="24" x14ac:dyDescent="0.25">
      <c r="A562" s="359"/>
      <c r="B562" s="359" t="s">
        <v>53</v>
      </c>
      <c r="C562" s="360" t="s">
        <v>434</v>
      </c>
      <c r="D562" s="360" t="s">
        <v>435</v>
      </c>
      <c r="E562" s="361" t="s">
        <v>67</v>
      </c>
      <c r="F562" s="361"/>
      <c r="G562" s="361"/>
      <c r="H562" s="361"/>
      <c r="I562" s="432">
        <v>2</v>
      </c>
      <c r="J562" s="436">
        <v>2150</v>
      </c>
      <c r="K562" s="458">
        <f t="shared" si="64"/>
        <v>4300</v>
      </c>
      <c r="L562" s="467">
        <f t="shared" si="65"/>
        <v>2</v>
      </c>
      <c r="M562" s="467">
        <f t="shared" si="66"/>
        <v>2150</v>
      </c>
      <c r="N562" s="468">
        <f t="shared" si="67"/>
        <v>4300</v>
      </c>
    </row>
    <row r="563" spans="1:14" ht="24" x14ac:dyDescent="0.25">
      <c r="A563" s="359"/>
      <c r="B563" s="359" t="s">
        <v>53</v>
      </c>
      <c r="C563" s="360" t="s">
        <v>436</v>
      </c>
      <c r="D563" s="360" t="s">
        <v>437</v>
      </c>
      <c r="E563" s="361" t="s">
        <v>67</v>
      </c>
      <c r="F563" s="361"/>
      <c r="G563" s="361"/>
      <c r="H563" s="361"/>
      <c r="I563" s="432">
        <v>0</v>
      </c>
      <c r="J563" s="436">
        <v>1200</v>
      </c>
      <c r="K563" s="458">
        <f t="shared" si="64"/>
        <v>0</v>
      </c>
      <c r="L563" s="467">
        <f t="shared" si="65"/>
        <v>0</v>
      </c>
      <c r="M563" s="467">
        <f t="shared" si="66"/>
        <v>1200</v>
      </c>
      <c r="N563" s="468">
        <f t="shared" si="67"/>
        <v>0</v>
      </c>
    </row>
    <row r="564" spans="1:14" x14ac:dyDescent="0.25">
      <c r="A564" s="359"/>
      <c r="B564" s="359" t="s">
        <v>53</v>
      </c>
      <c r="C564" s="360" t="s">
        <v>438</v>
      </c>
      <c r="D564" s="360" t="s">
        <v>439</v>
      </c>
      <c r="E564" s="361" t="s">
        <v>61</v>
      </c>
      <c r="F564" s="361"/>
      <c r="G564" s="361"/>
      <c r="H564" s="361"/>
      <c r="I564" s="435">
        <f>+I561</f>
        <v>100</v>
      </c>
      <c r="J564" s="436">
        <v>6.88</v>
      </c>
      <c r="K564" s="458">
        <f t="shared" si="64"/>
        <v>688</v>
      </c>
      <c r="L564" s="467">
        <f t="shared" si="65"/>
        <v>100</v>
      </c>
      <c r="M564" s="467">
        <f t="shared" si="66"/>
        <v>6.88</v>
      </c>
      <c r="N564" s="468">
        <f t="shared" si="67"/>
        <v>688</v>
      </c>
    </row>
    <row r="565" spans="1:14" x14ac:dyDescent="0.25">
      <c r="A565" s="362"/>
      <c r="B565" s="362" t="s">
        <v>69</v>
      </c>
      <c r="C565" s="363" t="s">
        <v>440</v>
      </c>
      <c r="D565" s="363" t="s">
        <v>441</v>
      </c>
      <c r="E565" s="364" t="s">
        <v>43</v>
      </c>
      <c r="F565" s="364"/>
      <c r="G565" s="364"/>
      <c r="H565" s="364"/>
      <c r="I565" s="435">
        <f>I560*25/1000</f>
        <v>2.5</v>
      </c>
      <c r="J565" s="436">
        <v>3700</v>
      </c>
      <c r="K565" s="458">
        <f t="shared" si="64"/>
        <v>9250</v>
      </c>
      <c r="L565" s="467">
        <f t="shared" si="65"/>
        <v>2.5</v>
      </c>
      <c r="M565" s="467">
        <f t="shared" si="66"/>
        <v>3700</v>
      </c>
      <c r="N565" s="468">
        <f t="shared" si="67"/>
        <v>9250</v>
      </c>
    </row>
    <row r="566" spans="1:14" x14ac:dyDescent="0.25">
      <c r="A566" s="362"/>
      <c r="B566" s="362"/>
      <c r="C566" s="363"/>
      <c r="D566" s="365" t="s">
        <v>442</v>
      </c>
      <c r="E566" s="364"/>
      <c r="F566" s="364"/>
      <c r="G566" s="364"/>
      <c r="H566" s="364"/>
      <c r="I566" s="435"/>
      <c r="J566" s="436"/>
      <c r="K566" s="458"/>
      <c r="L566" s="467">
        <f t="shared" si="65"/>
        <v>0</v>
      </c>
      <c r="M566" s="467">
        <f t="shared" si="66"/>
        <v>0</v>
      </c>
      <c r="N566" s="468">
        <f t="shared" si="67"/>
        <v>0</v>
      </c>
    </row>
    <row r="567" spans="1:14" ht="24" x14ac:dyDescent="0.25">
      <c r="A567" s="366" t="s">
        <v>154</v>
      </c>
      <c r="B567" s="366" t="s">
        <v>53</v>
      </c>
      <c r="C567" s="367" t="s">
        <v>155</v>
      </c>
      <c r="D567" s="367" t="s">
        <v>156</v>
      </c>
      <c r="E567" s="368" t="s">
        <v>61</v>
      </c>
      <c r="F567" s="364"/>
      <c r="G567" s="364"/>
      <c r="H567" s="364"/>
      <c r="I567" s="435">
        <v>0</v>
      </c>
      <c r="J567" s="437">
        <v>55.24</v>
      </c>
      <c r="K567" s="458">
        <f t="shared" si="64"/>
        <v>0</v>
      </c>
      <c r="L567" s="467">
        <f t="shared" si="65"/>
        <v>0</v>
      </c>
      <c r="M567" s="467">
        <f t="shared" si="66"/>
        <v>55.24</v>
      </c>
      <c r="N567" s="468">
        <f t="shared" si="67"/>
        <v>0</v>
      </c>
    </row>
    <row r="568" spans="1:14" x14ac:dyDescent="0.25">
      <c r="A568" s="366" t="s">
        <v>414</v>
      </c>
      <c r="B568" s="366" t="s">
        <v>53</v>
      </c>
      <c r="C568" s="367" t="s">
        <v>122</v>
      </c>
      <c r="D568" s="367" t="s">
        <v>123</v>
      </c>
      <c r="E568" s="368" t="s">
        <v>43</v>
      </c>
      <c r="F568" s="364"/>
      <c r="G568" s="364"/>
      <c r="H568" s="364"/>
      <c r="I568" s="432">
        <f>+I567*0.128</f>
        <v>0</v>
      </c>
      <c r="J568" s="437">
        <v>151.66</v>
      </c>
      <c r="K568" s="458">
        <f t="shared" si="64"/>
        <v>0</v>
      </c>
      <c r="L568" s="467">
        <f t="shared" si="65"/>
        <v>0</v>
      </c>
      <c r="M568" s="467">
        <f t="shared" si="66"/>
        <v>151.66</v>
      </c>
      <c r="N568" s="468">
        <f t="shared" si="67"/>
        <v>0</v>
      </c>
    </row>
    <row r="569" spans="1:14" ht="24" x14ac:dyDescent="0.25">
      <c r="A569" s="369" t="s">
        <v>272</v>
      </c>
      <c r="B569" s="366"/>
      <c r="C569" s="370" t="s">
        <v>443</v>
      </c>
      <c r="D569" s="367" t="s">
        <v>444</v>
      </c>
      <c r="E569" s="368" t="s">
        <v>61</v>
      </c>
      <c r="F569" s="364"/>
      <c r="G569" s="364"/>
      <c r="H569" s="364"/>
      <c r="I569" s="435">
        <f>+I560/1.05</f>
        <v>95.238095238095241</v>
      </c>
      <c r="J569" s="437">
        <v>338.17</v>
      </c>
      <c r="K569" s="458">
        <f t="shared" si="64"/>
        <v>32206.666666666668</v>
      </c>
      <c r="L569" s="467">
        <f t="shared" si="65"/>
        <v>95.238095238095241</v>
      </c>
      <c r="M569" s="467">
        <f t="shared" si="66"/>
        <v>338.17</v>
      </c>
      <c r="N569" s="468">
        <f t="shared" si="67"/>
        <v>32206.666666666668</v>
      </c>
    </row>
    <row r="570" spans="1:14" ht="24" x14ac:dyDescent="0.25">
      <c r="A570" s="369" t="s">
        <v>282</v>
      </c>
      <c r="B570" s="366"/>
      <c r="C570" s="326" t="s">
        <v>445</v>
      </c>
      <c r="D570" s="367" t="s">
        <v>446</v>
      </c>
      <c r="E570" s="368" t="s">
        <v>61</v>
      </c>
      <c r="F570" s="364"/>
      <c r="G570" s="364"/>
      <c r="H570" s="364"/>
      <c r="I570" s="435">
        <f>+I569</f>
        <v>95.238095238095241</v>
      </c>
      <c r="J570" s="437">
        <v>443.02</v>
      </c>
      <c r="K570" s="458">
        <f t="shared" si="64"/>
        <v>42192.380952380954</v>
      </c>
      <c r="L570" s="467">
        <f t="shared" si="65"/>
        <v>95.238095238095241</v>
      </c>
      <c r="M570" s="467">
        <f t="shared" si="66"/>
        <v>443.02</v>
      </c>
      <c r="N570" s="468">
        <f t="shared" si="67"/>
        <v>42192.380952380954</v>
      </c>
    </row>
    <row r="571" spans="1:14" x14ac:dyDescent="0.25">
      <c r="A571" s="369" t="s">
        <v>288</v>
      </c>
      <c r="B571" s="366" t="s">
        <v>53</v>
      </c>
      <c r="C571" s="371" t="s">
        <v>289</v>
      </c>
      <c r="D571" s="367" t="s">
        <v>290</v>
      </c>
      <c r="E571" s="368" t="s">
        <v>61</v>
      </c>
      <c r="F571" s="364"/>
      <c r="G571" s="364"/>
      <c r="H571" s="364"/>
      <c r="I571" s="435">
        <f>+I569</f>
        <v>95.238095238095241</v>
      </c>
      <c r="J571" s="437">
        <v>14.18</v>
      </c>
      <c r="K571" s="458">
        <f t="shared" si="64"/>
        <v>1350.4761904761906</v>
      </c>
      <c r="L571" s="467">
        <f t="shared" si="65"/>
        <v>95.238095238095241</v>
      </c>
      <c r="M571" s="467">
        <f t="shared" si="66"/>
        <v>14.18</v>
      </c>
      <c r="N571" s="468">
        <f t="shared" si="67"/>
        <v>1350.4761904761906</v>
      </c>
    </row>
    <row r="572" spans="1:14" x14ac:dyDescent="0.25">
      <c r="A572" s="369" t="s">
        <v>124</v>
      </c>
      <c r="B572" s="366" t="s">
        <v>53</v>
      </c>
      <c r="C572" s="371" t="s">
        <v>291</v>
      </c>
      <c r="D572" s="367" t="s">
        <v>292</v>
      </c>
      <c r="E572" s="368" t="s">
        <v>61</v>
      </c>
      <c r="F572" s="364"/>
      <c r="G572" s="364"/>
      <c r="H572" s="364"/>
      <c r="I572" s="435">
        <f>+I569</f>
        <v>95.238095238095241</v>
      </c>
      <c r="J572" s="437">
        <v>20.62</v>
      </c>
      <c r="K572" s="458">
        <f t="shared" si="64"/>
        <v>1963.8095238095239</v>
      </c>
      <c r="L572" s="467">
        <f t="shared" si="65"/>
        <v>95.238095238095241</v>
      </c>
      <c r="M572" s="467">
        <f t="shared" si="66"/>
        <v>20.62</v>
      </c>
      <c r="N572" s="468">
        <f t="shared" si="67"/>
        <v>1963.8095238095239</v>
      </c>
    </row>
    <row r="573" spans="1:14" ht="24" x14ac:dyDescent="0.25">
      <c r="A573" s="372" t="s">
        <v>416</v>
      </c>
      <c r="B573" s="372" t="s">
        <v>53</v>
      </c>
      <c r="C573" s="373" t="s">
        <v>417</v>
      </c>
      <c r="D573" s="374" t="s">
        <v>418</v>
      </c>
      <c r="E573" s="375" t="s">
        <v>43</v>
      </c>
      <c r="F573" s="364"/>
      <c r="G573" s="364"/>
      <c r="H573" s="364"/>
      <c r="I573" s="435">
        <f>+I568</f>
        <v>0</v>
      </c>
      <c r="J573" s="437">
        <v>257.77999999999997</v>
      </c>
      <c r="K573" s="458">
        <f t="shared" si="64"/>
        <v>0</v>
      </c>
      <c r="L573" s="467">
        <f t="shared" si="65"/>
        <v>0</v>
      </c>
      <c r="M573" s="467">
        <f t="shared" si="66"/>
        <v>257.77999999999997</v>
      </c>
      <c r="N573" s="468">
        <f t="shared" si="67"/>
        <v>0</v>
      </c>
    </row>
    <row r="574" spans="1:14" x14ac:dyDescent="0.25">
      <c r="A574" s="372"/>
      <c r="B574" s="372"/>
      <c r="C574" s="373"/>
      <c r="D574" s="374"/>
      <c r="E574" s="375"/>
      <c r="F574" s="364"/>
      <c r="G574" s="364"/>
      <c r="H574" s="364"/>
      <c r="I574" s="435"/>
      <c r="J574" s="437"/>
      <c r="K574" s="458">
        <f>SUM(K489:K573)</f>
        <v>4748.1368866133535</v>
      </c>
      <c r="L574" s="467">
        <f t="shared" si="65"/>
        <v>0</v>
      </c>
      <c r="M574" s="467">
        <f t="shared" si="66"/>
        <v>0</v>
      </c>
      <c r="N574" s="468">
        <f t="shared" si="67"/>
        <v>0</v>
      </c>
    </row>
    <row r="575" spans="1:14" x14ac:dyDescent="0.25">
      <c r="A575" s="223"/>
      <c r="B575" s="223"/>
      <c r="C575" s="223"/>
      <c r="D575" s="223"/>
      <c r="E575" s="223"/>
      <c r="F575" s="223"/>
      <c r="G575" s="223"/>
      <c r="H575" s="223"/>
      <c r="I575" s="244"/>
      <c r="J575" s="244"/>
      <c r="K575" s="251"/>
      <c r="L575" s="223"/>
      <c r="M575" s="223"/>
      <c r="N575" s="223"/>
    </row>
    <row r="576" spans="1:14" ht="15.75" x14ac:dyDescent="0.25">
      <c r="A576" s="327" t="s">
        <v>453</v>
      </c>
      <c r="B576" s="327"/>
      <c r="C576" s="327"/>
      <c r="D576" s="328"/>
      <c r="E576" s="329"/>
      <c r="F576" s="494" t="s">
        <v>90</v>
      </c>
      <c r="G576" s="494"/>
      <c r="H576" s="494"/>
      <c r="I576" s="495" t="s">
        <v>91</v>
      </c>
      <c r="J576" s="495"/>
      <c r="K576" s="495"/>
      <c r="L576" s="496" t="s">
        <v>16</v>
      </c>
      <c r="M576" s="496"/>
      <c r="N576" s="496"/>
    </row>
    <row r="577" spans="1:14" ht="24" x14ac:dyDescent="0.25">
      <c r="A577" s="330" t="s">
        <v>92</v>
      </c>
      <c r="B577" s="330"/>
      <c r="C577" s="330" t="s">
        <v>826</v>
      </c>
      <c r="D577" s="331" t="s">
        <v>45</v>
      </c>
      <c r="E577" s="331" t="s">
        <v>46</v>
      </c>
      <c r="F577" s="332" t="s">
        <v>47</v>
      </c>
      <c r="G577" s="333" t="s">
        <v>93</v>
      </c>
      <c r="H577" s="334" t="s">
        <v>94</v>
      </c>
      <c r="I577" s="428" t="s">
        <v>47</v>
      </c>
      <c r="J577" s="429" t="s">
        <v>95</v>
      </c>
      <c r="K577" s="454" t="s">
        <v>94</v>
      </c>
      <c r="L577" s="335" t="s">
        <v>47</v>
      </c>
      <c r="M577" s="336" t="s">
        <v>95</v>
      </c>
      <c r="N577" s="337" t="s">
        <v>96</v>
      </c>
    </row>
    <row r="578" spans="1:14" x14ac:dyDescent="0.25">
      <c r="A578" s="338"/>
      <c r="B578" s="339" t="s">
        <v>48</v>
      </c>
      <c r="C578" s="341" t="s">
        <v>97</v>
      </c>
      <c r="D578" s="341" t="s">
        <v>98</v>
      </c>
      <c r="E578" s="338"/>
      <c r="F578" s="338"/>
      <c r="G578" s="340"/>
      <c r="H578" s="342">
        <v>1356511.2999999998</v>
      </c>
      <c r="I578" s="431"/>
      <c r="J578" s="431"/>
      <c r="K578" s="459"/>
      <c r="L578" s="223"/>
      <c r="M578" s="223"/>
      <c r="N578" s="223"/>
    </row>
    <row r="579" spans="1:14" ht="30" x14ac:dyDescent="0.25">
      <c r="A579" s="343" t="s">
        <v>130</v>
      </c>
      <c r="B579" s="343" t="s">
        <v>53</v>
      </c>
      <c r="C579" s="344" t="s">
        <v>145</v>
      </c>
      <c r="D579" s="345" t="s">
        <v>146</v>
      </c>
      <c r="E579" s="346" t="s">
        <v>61</v>
      </c>
      <c r="F579" s="347">
        <v>67.849999999999994</v>
      </c>
      <c r="G579" s="348">
        <v>26.3</v>
      </c>
      <c r="H579" s="347">
        <v>1784.5</v>
      </c>
      <c r="I579" s="431"/>
      <c r="J579" s="431">
        <f>G579</f>
        <v>26.3</v>
      </c>
      <c r="K579" s="456">
        <f>I579*J579</f>
        <v>0</v>
      </c>
      <c r="L579" s="467">
        <f>I579</f>
        <v>0</v>
      </c>
      <c r="M579" s="467">
        <f>J579</f>
        <v>26.3</v>
      </c>
      <c r="N579" s="468">
        <f>L579*M579</f>
        <v>0</v>
      </c>
    </row>
    <row r="580" spans="1:14" ht="30" x14ac:dyDescent="0.25">
      <c r="A580" s="343" t="s">
        <v>133</v>
      </c>
      <c r="B580" s="343" t="s">
        <v>53</v>
      </c>
      <c r="C580" s="344" t="s">
        <v>147</v>
      </c>
      <c r="D580" s="345" t="s">
        <v>148</v>
      </c>
      <c r="E580" s="346" t="s">
        <v>61</v>
      </c>
      <c r="F580" s="347">
        <v>176</v>
      </c>
      <c r="G580" s="348">
        <v>40.770000000000003</v>
      </c>
      <c r="H580" s="347">
        <v>7175.5</v>
      </c>
      <c r="I580" s="431"/>
      <c r="J580" s="431">
        <f t="shared" ref="J580:J643" si="68">G580</f>
        <v>40.770000000000003</v>
      </c>
      <c r="K580" s="456">
        <f t="shared" ref="K580:K643" si="69">I580*J580</f>
        <v>0</v>
      </c>
      <c r="L580" s="467">
        <f t="shared" ref="L580:L643" si="70">I580</f>
        <v>0</v>
      </c>
      <c r="M580" s="467">
        <f t="shared" ref="M580:M643" si="71">J580</f>
        <v>40.770000000000003</v>
      </c>
      <c r="N580" s="468">
        <f t="shared" ref="N580:N643" si="72">L580*M580</f>
        <v>0</v>
      </c>
    </row>
    <row r="581" spans="1:14" ht="30" x14ac:dyDescent="0.25">
      <c r="A581" s="343" t="s">
        <v>51</v>
      </c>
      <c r="B581" s="343" t="s">
        <v>53</v>
      </c>
      <c r="C581" s="344" t="s">
        <v>152</v>
      </c>
      <c r="D581" s="345" t="s">
        <v>153</v>
      </c>
      <c r="E581" s="346" t="s">
        <v>61</v>
      </c>
      <c r="F581" s="347">
        <v>67.849999999999994</v>
      </c>
      <c r="G581" s="348">
        <v>336.7</v>
      </c>
      <c r="H581" s="347">
        <v>22845.1</v>
      </c>
      <c r="I581" s="431"/>
      <c r="J581" s="431">
        <f t="shared" si="68"/>
        <v>336.7</v>
      </c>
      <c r="K581" s="456">
        <f t="shared" si="69"/>
        <v>0</v>
      </c>
      <c r="L581" s="467">
        <f t="shared" si="70"/>
        <v>0</v>
      </c>
      <c r="M581" s="467">
        <f t="shared" si="71"/>
        <v>336.7</v>
      </c>
      <c r="N581" s="468">
        <f t="shared" si="72"/>
        <v>0</v>
      </c>
    </row>
    <row r="582" spans="1:14" ht="30" x14ac:dyDescent="0.25">
      <c r="A582" s="343" t="s">
        <v>138</v>
      </c>
      <c r="B582" s="343" t="s">
        <v>53</v>
      </c>
      <c r="C582" s="344" t="s">
        <v>155</v>
      </c>
      <c r="D582" s="345" t="s">
        <v>156</v>
      </c>
      <c r="E582" s="346" t="s">
        <v>61</v>
      </c>
      <c r="F582" s="347">
        <v>461.85</v>
      </c>
      <c r="G582" s="348">
        <v>55.24</v>
      </c>
      <c r="H582" s="347">
        <v>25512.6</v>
      </c>
      <c r="I582" s="431">
        <f>-160*(1.1+0.5+0.5)</f>
        <v>-336</v>
      </c>
      <c r="J582" s="431">
        <f t="shared" si="68"/>
        <v>55.24</v>
      </c>
      <c r="K582" s="456">
        <f t="shared" si="69"/>
        <v>-18560.64</v>
      </c>
      <c r="L582" s="467">
        <f t="shared" si="70"/>
        <v>-336</v>
      </c>
      <c r="M582" s="467">
        <f t="shared" si="71"/>
        <v>55.24</v>
      </c>
      <c r="N582" s="468">
        <f t="shared" si="72"/>
        <v>-18560.64</v>
      </c>
    </row>
    <row r="583" spans="1:14" ht="30" x14ac:dyDescent="0.25">
      <c r="A583" s="343" t="s">
        <v>141</v>
      </c>
      <c r="B583" s="343" t="s">
        <v>53</v>
      </c>
      <c r="C583" s="344" t="s">
        <v>158</v>
      </c>
      <c r="D583" s="345" t="s">
        <v>159</v>
      </c>
      <c r="E583" s="346" t="s">
        <v>61</v>
      </c>
      <c r="F583" s="347">
        <v>243.85</v>
      </c>
      <c r="G583" s="348">
        <v>98.64</v>
      </c>
      <c r="H583" s="347">
        <v>24053.4</v>
      </c>
      <c r="I583" s="431"/>
      <c r="J583" s="431">
        <f t="shared" si="68"/>
        <v>98.64</v>
      </c>
      <c r="K583" s="456">
        <f t="shared" si="69"/>
        <v>0</v>
      </c>
      <c r="L583" s="467">
        <f t="shared" si="70"/>
        <v>0</v>
      </c>
      <c r="M583" s="467">
        <f t="shared" si="71"/>
        <v>98.64</v>
      </c>
      <c r="N583" s="468">
        <f t="shared" si="72"/>
        <v>0</v>
      </c>
    </row>
    <row r="584" spans="1:14" ht="30" x14ac:dyDescent="0.25">
      <c r="A584" s="343" t="s">
        <v>144</v>
      </c>
      <c r="B584" s="343" t="s">
        <v>53</v>
      </c>
      <c r="C584" s="344" t="s">
        <v>172</v>
      </c>
      <c r="D584" s="345" t="s">
        <v>173</v>
      </c>
      <c r="E584" s="346" t="s">
        <v>114</v>
      </c>
      <c r="F584" s="347">
        <v>9.9</v>
      </c>
      <c r="G584" s="348">
        <v>170.98</v>
      </c>
      <c r="H584" s="347">
        <v>1692.7</v>
      </c>
      <c r="I584" s="431"/>
      <c r="J584" s="431">
        <f t="shared" si="68"/>
        <v>170.98</v>
      </c>
      <c r="K584" s="456">
        <f t="shared" si="69"/>
        <v>0</v>
      </c>
      <c r="L584" s="467">
        <f t="shared" si="70"/>
        <v>0</v>
      </c>
      <c r="M584" s="467">
        <f t="shared" si="71"/>
        <v>170.98</v>
      </c>
      <c r="N584" s="468">
        <f t="shared" si="72"/>
        <v>0</v>
      </c>
    </row>
    <row r="585" spans="1:14" ht="30" x14ac:dyDescent="0.25">
      <c r="A585" s="343" t="s">
        <v>63</v>
      </c>
      <c r="B585" s="343" t="s">
        <v>53</v>
      </c>
      <c r="C585" s="344" t="s">
        <v>175</v>
      </c>
      <c r="D585" s="345" t="s">
        <v>176</v>
      </c>
      <c r="E585" s="346" t="s">
        <v>114</v>
      </c>
      <c r="F585" s="347">
        <v>8.8000000000000007</v>
      </c>
      <c r="G585" s="348">
        <v>147.30000000000001</v>
      </c>
      <c r="H585" s="347">
        <v>1296.2</v>
      </c>
      <c r="I585" s="431"/>
      <c r="J585" s="431">
        <f t="shared" si="68"/>
        <v>147.30000000000001</v>
      </c>
      <c r="K585" s="456">
        <f t="shared" si="69"/>
        <v>0</v>
      </c>
      <c r="L585" s="467">
        <f t="shared" si="70"/>
        <v>0</v>
      </c>
      <c r="M585" s="467">
        <f t="shared" si="71"/>
        <v>147.30000000000001</v>
      </c>
      <c r="N585" s="468">
        <f t="shared" si="72"/>
        <v>0</v>
      </c>
    </row>
    <row r="586" spans="1:14" ht="30" x14ac:dyDescent="0.25">
      <c r="A586" s="343" t="s">
        <v>110</v>
      </c>
      <c r="B586" s="343" t="s">
        <v>53</v>
      </c>
      <c r="C586" s="344" t="s">
        <v>178</v>
      </c>
      <c r="D586" s="345" t="s">
        <v>179</v>
      </c>
      <c r="E586" s="346" t="s">
        <v>56</v>
      </c>
      <c r="F586" s="347">
        <v>22.34</v>
      </c>
      <c r="G586" s="348">
        <v>38.14</v>
      </c>
      <c r="H586" s="347">
        <v>852</v>
      </c>
      <c r="I586" s="431"/>
      <c r="J586" s="431">
        <f t="shared" si="68"/>
        <v>38.14</v>
      </c>
      <c r="K586" s="456">
        <f t="shared" si="69"/>
        <v>0</v>
      </c>
      <c r="L586" s="467">
        <f t="shared" si="70"/>
        <v>0</v>
      </c>
      <c r="M586" s="467">
        <f t="shared" si="71"/>
        <v>38.14</v>
      </c>
      <c r="N586" s="468">
        <f t="shared" si="72"/>
        <v>0</v>
      </c>
    </row>
    <row r="587" spans="1:14" ht="30" x14ac:dyDescent="0.25">
      <c r="A587" s="343" t="s">
        <v>151</v>
      </c>
      <c r="B587" s="343" t="s">
        <v>53</v>
      </c>
      <c r="C587" s="344" t="s">
        <v>184</v>
      </c>
      <c r="D587" s="345" t="s">
        <v>185</v>
      </c>
      <c r="E587" s="346" t="s">
        <v>56</v>
      </c>
      <c r="F587" s="347">
        <v>36.090000000000003</v>
      </c>
      <c r="G587" s="348">
        <v>257.77999999999997</v>
      </c>
      <c r="H587" s="347">
        <v>9303.2999999999993</v>
      </c>
      <c r="I587" s="431"/>
      <c r="J587" s="431">
        <f t="shared" si="68"/>
        <v>257.77999999999997</v>
      </c>
      <c r="K587" s="456">
        <f t="shared" si="69"/>
        <v>0</v>
      </c>
      <c r="L587" s="467">
        <f t="shared" si="70"/>
        <v>0</v>
      </c>
      <c r="M587" s="467">
        <f t="shared" si="71"/>
        <v>257.77999999999997</v>
      </c>
      <c r="N587" s="468">
        <f t="shared" si="72"/>
        <v>0</v>
      </c>
    </row>
    <row r="588" spans="1:14" ht="30" x14ac:dyDescent="0.25">
      <c r="A588" s="343" t="s">
        <v>154</v>
      </c>
      <c r="B588" s="343" t="s">
        <v>53</v>
      </c>
      <c r="C588" s="344" t="s">
        <v>187</v>
      </c>
      <c r="D588" s="345" t="s">
        <v>188</v>
      </c>
      <c r="E588" s="346" t="s">
        <v>56</v>
      </c>
      <c r="F588" s="347">
        <v>235.21</v>
      </c>
      <c r="G588" s="348">
        <v>257.77999999999997</v>
      </c>
      <c r="H588" s="347">
        <v>60632.4</v>
      </c>
      <c r="I588" s="431"/>
      <c r="J588" s="431">
        <f t="shared" si="68"/>
        <v>257.77999999999997</v>
      </c>
      <c r="K588" s="456">
        <f t="shared" si="69"/>
        <v>0</v>
      </c>
      <c r="L588" s="467">
        <f t="shared" si="70"/>
        <v>0</v>
      </c>
      <c r="M588" s="467">
        <f t="shared" si="71"/>
        <v>257.77999999999997</v>
      </c>
      <c r="N588" s="468">
        <f t="shared" si="72"/>
        <v>0</v>
      </c>
    </row>
    <row r="589" spans="1:14" ht="30" x14ac:dyDescent="0.25">
      <c r="A589" s="343" t="s">
        <v>157</v>
      </c>
      <c r="B589" s="343" t="s">
        <v>53</v>
      </c>
      <c r="C589" s="344" t="s">
        <v>190</v>
      </c>
      <c r="D589" s="345" t="s">
        <v>191</v>
      </c>
      <c r="E589" s="346" t="s">
        <v>56</v>
      </c>
      <c r="F589" s="347">
        <v>70.56</v>
      </c>
      <c r="G589" s="348">
        <v>13.15</v>
      </c>
      <c r="H589" s="347">
        <v>927.9</v>
      </c>
      <c r="I589" s="431"/>
      <c r="J589" s="431">
        <f t="shared" si="68"/>
        <v>13.15</v>
      </c>
      <c r="K589" s="456">
        <f t="shared" si="69"/>
        <v>0</v>
      </c>
      <c r="L589" s="467">
        <f t="shared" si="70"/>
        <v>0</v>
      </c>
      <c r="M589" s="467">
        <f t="shared" si="71"/>
        <v>13.15</v>
      </c>
      <c r="N589" s="468">
        <f t="shared" si="72"/>
        <v>0</v>
      </c>
    </row>
    <row r="590" spans="1:14" ht="30" x14ac:dyDescent="0.25">
      <c r="A590" s="343" t="s">
        <v>160</v>
      </c>
      <c r="B590" s="343" t="s">
        <v>53</v>
      </c>
      <c r="C590" s="344" t="s">
        <v>193</v>
      </c>
      <c r="D590" s="345" t="s">
        <v>194</v>
      </c>
      <c r="E590" s="346" t="s">
        <v>56</v>
      </c>
      <c r="F590" s="347">
        <v>204.11</v>
      </c>
      <c r="G590" s="348">
        <v>315.64999999999998</v>
      </c>
      <c r="H590" s="347">
        <v>64427.3</v>
      </c>
      <c r="I590" s="431"/>
      <c r="J590" s="431">
        <f t="shared" si="68"/>
        <v>315.64999999999998</v>
      </c>
      <c r="K590" s="456">
        <f t="shared" si="69"/>
        <v>0</v>
      </c>
      <c r="L590" s="467">
        <f t="shared" si="70"/>
        <v>0</v>
      </c>
      <c r="M590" s="467">
        <f t="shared" si="71"/>
        <v>315.64999999999998</v>
      </c>
      <c r="N590" s="468">
        <f t="shared" si="72"/>
        <v>0</v>
      </c>
    </row>
    <row r="591" spans="1:14" ht="30" x14ac:dyDescent="0.25">
      <c r="A591" s="343" t="s">
        <v>163</v>
      </c>
      <c r="B591" s="343" t="s">
        <v>53</v>
      </c>
      <c r="C591" s="344" t="s">
        <v>196</v>
      </c>
      <c r="D591" s="345" t="s">
        <v>197</v>
      </c>
      <c r="E591" s="346" t="s">
        <v>56</v>
      </c>
      <c r="F591" s="347">
        <v>61.23</v>
      </c>
      <c r="G591" s="348">
        <v>15.78</v>
      </c>
      <c r="H591" s="347">
        <v>966.2</v>
      </c>
      <c r="I591" s="431"/>
      <c r="J591" s="431">
        <f t="shared" si="68"/>
        <v>15.78</v>
      </c>
      <c r="K591" s="456">
        <f t="shared" si="69"/>
        <v>0</v>
      </c>
      <c r="L591" s="467">
        <f t="shared" si="70"/>
        <v>0</v>
      </c>
      <c r="M591" s="467">
        <f t="shared" si="71"/>
        <v>15.78</v>
      </c>
      <c r="N591" s="468">
        <f t="shared" si="72"/>
        <v>0</v>
      </c>
    </row>
    <row r="592" spans="1:14" ht="45" x14ac:dyDescent="0.25">
      <c r="A592" s="343" t="s">
        <v>167</v>
      </c>
      <c r="B592" s="343" t="s">
        <v>53</v>
      </c>
      <c r="C592" s="344" t="s">
        <v>199</v>
      </c>
      <c r="D592" s="345" t="s">
        <v>200</v>
      </c>
      <c r="E592" s="346" t="s">
        <v>56</v>
      </c>
      <c r="F592" s="347">
        <v>16.850000000000001</v>
      </c>
      <c r="G592" s="348">
        <v>837.79</v>
      </c>
      <c r="H592" s="347">
        <v>14116.8</v>
      </c>
      <c r="I592" s="431"/>
      <c r="J592" s="431">
        <f t="shared" si="68"/>
        <v>837.79</v>
      </c>
      <c r="K592" s="456">
        <f t="shared" si="69"/>
        <v>0</v>
      </c>
      <c r="L592" s="467">
        <f t="shared" si="70"/>
        <v>0</v>
      </c>
      <c r="M592" s="467">
        <f t="shared" si="71"/>
        <v>837.79</v>
      </c>
      <c r="N592" s="468">
        <f t="shared" si="72"/>
        <v>0</v>
      </c>
    </row>
    <row r="593" spans="1:14" ht="45" x14ac:dyDescent="0.25">
      <c r="A593" s="343" t="s">
        <v>171</v>
      </c>
      <c r="B593" s="343" t="s">
        <v>53</v>
      </c>
      <c r="C593" s="344" t="s">
        <v>202</v>
      </c>
      <c r="D593" s="345" t="s">
        <v>203</v>
      </c>
      <c r="E593" s="346" t="s">
        <v>56</v>
      </c>
      <c r="F593" s="347">
        <v>191.8</v>
      </c>
      <c r="G593" s="348">
        <v>1116.6199999999999</v>
      </c>
      <c r="H593" s="347">
        <v>214167.7</v>
      </c>
      <c r="I593" s="431"/>
      <c r="J593" s="431">
        <f t="shared" si="68"/>
        <v>1116.6199999999999</v>
      </c>
      <c r="K593" s="456">
        <f t="shared" si="69"/>
        <v>0</v>
      </c>
      <c r="L593" s="467">
        <f t="shared" si="70"/>
        <v>0</v>
      </c>
      <c r="M593" s="467">
        <f t="shared" si="71"/>
        <v>1116.6199999999999</v>
      </c>
      <c r="N593" s="468">
        <f t="shared" si="72"/>
        <v>0</v>
      </c>
    </row>
    <row r="594" spans="1:14" ht="30" x14ac:dyDescent="0.25">
      <c r="A594" s="343" t="s">
        <v>174</v>
      </c>
      <c r="B594" s="343" t="s">
        <v>53</v>
      </c>
      <c r="C594" s="344" t="s">
        <v>454</v>
      </c>
      <c r="D594" s="345" t="s">
        <v>455</v>
      </c>
      <c r="E594" s="346" t="s">
        <v>114</v>
      </c>
      <c r="F594" s="347">
        <v>6.5</v>
      </c>
      <c r="G594" s="348">
        <v>9185.49</v>
      </c>
      <c r="H594" s="347">
        <v>59705.7</v>
      </c>
      <c r="I594" s="431"/>
      <c r="J594" s="431">
        <f t="shared" si="68"/>
        <v>9185.49</v>
      </c>
      <c r="K594" s="456">
        <f t="shared" si="69"/>
        <v>0</v>
      </c>
      <c r="L594" s="467">
        <f t="shared" si="70"/>
        <v>0</v>
      </c>
      <c r="M594" s="467">
        <f t="shared" si="71"/>
        <v>9185.49</v>
      </c>
      <c r="N594" s="468">
        <f t="shared" si="72"/>
        <v>0</v>
      </c>
    </row>
    <row r="595" spans="1:14" ht="22.5" x14ac:dyDescent="0.25">
      <c r="A595" s="349" t="s">
        <v>177</v>
      </c>
      <c r="B595" s="349" t="s">
        <v>69</v>
      </c>
      <c r="C595" s="350" t="s">
        <v>456</v>
      </c>
      <c r="D595" s="351" t="s">
        <v>457</v>
      </c>
      <c r="E595" s="352" t="s">
        <v>114</v>
      </c>
      <c r="F595" s="353">
        <v>6.5</v>
      </c>
      <c r="G595" s="354">
        <v>4018.65</v>
      </c>
      <c r="H595" s="353">
        <v>26121.200000000001</v>
      </c>
      <c r="I595" s="431"/>
      <c r="J595" s="431">
        <f t="shared" si="68"/>
        <v>4018.65</v>
      </c>
      <c r="K595" s="456">
        <f t="shared" si="69"/>
        <v>0</v>
      </c>
      <c r="L595" s="467">
        <f t="shared" si="70"/>
        <v>0</v>
      </c>
      <c r="M595" s="467">
        <f t="shared" si="71"/>
        <v>4018.65</v>
      </c>
      <c r="N595" s="468">
        <f t="shared" si="72"/>
        <v>0</v>
      </c>
    </row>
    <row r="596" spans="1:14" x14ac:dyDescent="0.25">
      <c r="A596" s="343" t="s">
        <v>180</v>
      </c>
      <c r="B596" s="343" t="s">
        <v>53</v>
      </c>
      <c r="C596" s="344" t="s">
        <v>458</v>
      </c>
      <c r="D596" s="345" t="s">
        <v>459</v>
      </c>
      <c r="E596" s="346" t="s">
        <v>61</v>
      </c>
      <c r="F596" s="347">
        <v>49.2</v>
      </c>
      <c r="G596" s="348">
        <v>99.96</v>
      </c>
      <c r="H596" s="347">
        <v>4918</v>
      </c>
      <c r="I596" s="431"/>
      <c r="J596" s="431">
        <f t="shared" si="68"/>
        <v>99.96</v>
      </c>
      <c r="K596" s="456">
        <f t="shared" si="69"/>
        <v>0</v>
      </c>
      <c r="L596" s="467">
        <f t="shared" si="70"/>
        <v>0</v>
      </c>
      <c r="M596" s="467">
        <f t="shared" si="71"/>
        <v>99.96</v>
      </c>
      <c r="N596" s="468">
        <f t="shared" si="72"/>
        <v>0</v>
      </c>
    </row>
    <row r="597" spans="1:14" x14ac:dyDescent="0.25">
      <c r="A597" s="343" t="s">
        <v>183</v>
      </c>
      <c r="B597" s="343" t="s">
        <v>53</v>
      </c>
      <c r="C597" s="344" t="s">
        <v>460</v>
      </c>
      <c r="D597" s="345" t="s">
        <v>461</v>
      </c>
      <c r="E597" s="346" t="s">
        <v>61</v>
      </c>
      <c r="F597" s="347">
        <v>49.2</v>
      </c>
      <c r="G597" s="348">
        <v>149.94</v>
      </c>
      <c r="H597" s="347">
        <v>7377</v>
      </c>
      <c r="I597" s="431"/>
      <c r="J597" s="431">
        <f t="shared" si="68"/>
        <v>149.94</v>
      </c>
      <c r="K597" s="456">
        <f t="shared" si="69"/>
        <v>0</v>
      </c>
      <c r="L597" s="467">
        <f t="shared" si="70"/>
        <v>0</v>
      </c>
      <c r="M597" s="467">
        <f t="shared" si="71"/>
        <v>149.94</v>
      </c>
      <c r="N597" s="468">
        <f t="shared" si="72"/>
        <v>0</v>
      </c>
    </row>
    <row r="598" spans="1:14" x14ac:dyDescent="0.25">
      <c r="A598" s="343" t="s">
        <v>186</v>
      </c>
      <c r="B598" s="343" t="s">
        <v>53</v>
      </c>
      <c r="C598" s="344" t="s">
        <v>205</v>
      </c>
      <c r="D598" s="345" t="s">
        <v>206</v>
      </c>
      <c r="E598" s="346" t="s">
        <v>61</v>
      </c>
      <c r="F598" s="347">
        <v>1281.07</v>
      </c>
      <c r="G598" s="348">
        <v>99.96</v>
      </c>
      <c r="H598" s="347">
        <v>128055.8</v>
      </c>
      <c r="I598" s="431"/>
      <c r="J598" s="431">
        <f t="shared" si="68"/>
        <v>99.96</v>
      </c>
      <c r="K598" s="456">
        <f t="shared" si="69"/>
        <v>0</v>
      </c>
      <c r="L598" s="467">
        <f t="shared" si="70"/>
        <v>0</v>
      </c>
      <c r="M598" s="467">
        <f t="shared" si="71"/>
        <v>99.96</v>
      </c>
      <c r="N598" s="468">
        <f t="shared" si="72"/>
        <v>0</v>
      </c>
    </row>
    <row r="599" spans="1:14" ht="30" x14ac:dyDescent="0.25">
      <c r="A599" s="343" t="s">
        <v>189</v>
      </c>
      <c r="B599" s="343" t="s">
        <v>53</v>
      </c>
      <c r="C599" s="344" t="s">
        <v>211</v>
      </c>
      <c r="D599" s="345" t="s">
        <v>212</v>
      </c>
      <c r="E599" s="346" t="s">
        <v>61</v>
      </c>
      <c r="F599" s="347">
        <v>1281.07</v>
      </c>
      <c r="G599" s="348">
        <v>149.94</v>
      </c>
      <c r="H599" s="347">
        <v>192083.6</v>
      </c>
      <c r="I599" s="431"/>
      <c r="J599" s="431">
        <f t="shared" si="68"/>
        <v>149.94</v>
      </c>
      <c r="K599" s="456">
        <f t="shared" si="69"/>
        <v>0</v>
      </c>
      <c r="L599" s="467">
        <f t="shared" si="70"/>
        <v>0</v>
      </c>
      <c r="M599" s="467">
        <f t="shared" si="71"/>
        <v>149.94</v>
      </c>
      <c r="N599" s="468">
        <f t="shared" si="72"/>
        <v>0</v>
      </c>
    </row>
    <row r="600" spans="1:14" ht="30" x14ac:dyDescent="0.25">
      <c r="A600" s="343" t="s">
        <v>192</v>
      </c>
      <c r="B600" s="343" t="s">
        <v>53</v>
      </c>
      <c r="C600" s="344" t="s">
        <v>217</v>
      </c>
      <c r="D600" s="345" t="s">
        <v>218</v>
      </c>
      <c r="E600" s="346" t="s">
        <v>56</v>
      </c>
      <c r="F600" s="347">
        <v>984.79</v>
      </c>
      <c r="G600" s="348">
        <v>95.52</v>
      </c>
      <c r="H600" s="347">
        <v>94067.1</v>
      </c>
      <c r="I600" s="431"/>
      <c r="J600" s="431">
        <f t="shared" si="68"/>
        <v>95.52</v>
      </c>
      <c r="K600" s="456">
        <f t="shared" si="69"/>
        <v>0</v>
      </c>
      <c r="L600" s="467">
        <f t="shared" si="70"/>
        <v>0</v>
      </c>
      <c r="M600" s="467">
        <f t="shared" si="71"/>
        <v>95.52</v>
      </c>
      <c r="N600" s="468">
        <f t="shared" si="72"/>
        <v>0</v>
      </c>
    </row>
    <row r="601" spans="1:14" ht="30" x14ac:dyDescent="0.25">
      <c r="A601" s="343" t="s">
        <v>195</v>
      </c>
      <c r="B601" s="343" t="s">
        <v>53</v>
      </c>
      <c r="C601" s="344" t="s">
        <v>220</v>
      </c>
      <c r="D601" s="345" t="s">
        <v>221</v>
      </c>
      <c r="E601" s="346" t="s">
        <v>56</v>
      </c>
      <c r="F601" s="347">
        <v>309.58999999999997</v>
      </c>
      <c r="G601" s="348">
        <v>247.39</v>
      </c>
      <c r="H601" s="347">
        <v>76589.5</v>
      </c>
      <c r="I601" s="431"/>
      <c r="J601" s="431">
        <f t="shared" si="68"/>
        <v>247.39</v>
      </c>
      <c r="K601" s="456">
        <f t="shared" si="69"/>
        <v>0</v>
      </c>
      <c r="L601" s="467">
        <f t="shared" si="70"/>
        <v>0</v>
      </c>
      <c r="M601" s="467">
        <f t="shared" si="71"/>
        <v>247.39</v>
      </c>
      <c r="N601" s="468">
        <f t="shared" si="72"/>
        <v>0</v>
      </c>
    </row>
    <row r="602" spans="1:14" x14ac:dyDescent="0.25">
      <c r="A602" s="343" t="s">
        <v>198</v>
      </c>
      <c r="B602" s="343" t="s">
        <v>53</v>
      </c>
      <c r="C602" s="344" t="s">
        <v>223</v>
      </c>
      <c r="D602" s="345" t="s">
        <v>224</v>
      </c>
      <c r="E602" s="346" t="s">
        <v>56</v>
      </c>
      <c r="F602" s="347">
        <v>309.58999999999997</v>
      </c>
      <c r="G602" s="348">
        <v>44.72</v>
      </c>
      <c r="H602" s="347">
        <v>13844.9</v>
      </c>
      <c r="I602" s="431"/>
      <c r="J602" s="431">
        <f t="shared" si="68"/>
        <v>44.72</v>
      </c>
      <c r="K602" s="456">
        <f t="shared" si="69"/>
        <v>0</v>
      </c>
      <c r="L602" s="467">
        <f t="shared" si="70"/>
        <v>0</v>
      </c>
      <c r="M602" s="467">
        <f t="shared" si="71"/>
        <v>44.72</v>
      </c>
      <c r="N602" s="468">
        <f t="shared" si="72"/>
        <v>0</v>
      </c>
    </row>
    <row r="603" spans="1:14" x14ac:dyDescent="0.25">
      <c r="A603" s="343" t="s">
        <v>201</v>
      </c>
      <c r="B603" s="343" t="s">
        <v>53</v>
      </c>
      <c r="C603" s="344" t="s">
        <v>226</v>
      </c>
      <c r="D603" s="345" t="s">
        <v>227</v>
      </c>
      <c r="E603" s="346" t="s">
        <v>56</v>
      </c>
      <c r="F603" s="347">
        <v>309.58999999999997</v>
      </c>
      <c r="G603" s="348">
        <v>11.84</v>
      </c>
      <c r="H603" s="347">
        <v>3665.5</v>
      </c>
      <c r="I603" s="431"/>
      <c r="J603" s="431">
        <f t="shared" si="68"/>
        <v>11.84</v>
      </c>
      <c r="K603" s="456">
        <f t="shared" si="69"/>
        <v>0</v>
      </c>
      <c r="L603" s="467">
        <f t="shared" si="70"/>
        <v>0</v>
      </c>
      <c r="M603" s="467">
        <f t="shared" si="71"/>
        <v>11.84</v>
      </c>
      <c r="N603" s="468">
        <f t="shared" si="72"/>
        <v>0</v>
      </c>
    </row>
    <row r="604" spans="1:14" ht="30" x14ac:dyDescent="0.25">
      <c r="A604" s="343" t="s">
        <v>204</v>
      </c>
      <c r="B604" s="343" t="s">
        <v>53</v>
      </c>
      <c r="C604" s="344" t="s">
        <v>41</v>
      </c>
      <c r="D604" s="345" t="s">
        <v>42</v>
      </c>
      <c r="E604" s="346" t="s">
        <v>43</v>
      </c>
      <c r="F604" s="347">
        <v>619.17999999999995</v>
      </c>
      <c r="G604" s="348">
        <v>116</v>
      </c>
      <c r="H604" s="347">
        <v>71824.899999999994</v>
      </c>
      <c r="I604" s="431"/>
      <c r="J604" s="431">
        <f t="shared" si="68"/>
        <v>116</v>
      </c>
      <c r="K604" s="456">
        <f t="shared" si="69"/>
        <v>0</v>
      </c>
      <c r="L604" s="467">
        <f t="shared" si="70"/>
        <v>0</v>
      </c>
      <c r="M604" s="467">
        <f t="shared" si="71"/>
        <v>116</v>
      </c>
      <c r="N604" s="468">
        <f t="shared" si="72"/>
        <v>0</v>
      </c>
    </row>
    <row r="605" spans="1:14" ht="30" x14ac:dyDescent="0.25">
      <c r="A605" s="343" t="s">
        <v>207</v>
      </c>
      <c r="B605" s="343" t="s">
        <v>53</v>
      </c>
      <c r="C605" s="344" t="s">
        <v>230</v>
      </c>
      <c r="D605" s="345" t="s">
        <v>231</v>
      </c>
      <c r="E605" s="346" t="s">
        <v>56</v>
      </c>
      <c r="F605" s="347">
        <v>415.4</v>
      </c>
      <c r="G605" s="348">
        <v>143.36000000000001</v>
      </c>
      <c r="H605" s="347">
        <v>59551.7</v>
      </c>
      <c r="I605" s="431"/>
      <c r="J605" s="431">
        <f t="shared" si="68"/>
        <v>143.36000000000001</v>
      </c>
      <c r="K605" s="456">
        <f t="shared" si="69"/>
        <v>0</v>
      </c>
      <c r="L605" s="467">
        <f t="shared" si="70"/>
        <v>0</v>
      </c>
      <c r="M605" s="467">
        <f t="shared" si="71"/>
        <v>143.36000000000001</v>
      </c>
      <c r="N605" s="468">
        <f t="shared" si="72"/>
        <v>0</v>
      </c>
    </row>
    <row r="606" spans="1:14" x14ac:dyDescent="0.25">
      <c r="A606" s="349" t="s">
        <v>210</v>
      </c>
      <c r="B606" s="349" t="s">
        <v>69</v>
      </c>
      <c r="C606" s="350" t="s">
        <v>462</v>
      </c>
      <c r="D606" s="351" t="s">
        <v>463</v>
      </c>
      <c r="E606" s="352" t="s">
        <v>43</v>
      </c>
      <c r="F606" s="353">
        <v>157.16</v>
      </c>
      <c r="G606" s="354">
        <v>412.45</v>
      </c>
      <c r="H606" s="353">
        <v>64820.6</v>
      </c>
      <c r="I606" s="431"/>
      <c r="J606" s="431">
        <f t="shared" si="68"/>
        <v>412.45</v>
      </c>
      <c r="K606" s="456">
        <f t="shared" si="69"/>
        <v>0</v>
      </c>
      <c r="L606" s="467">
        <f t="shared" si="70"/>
        <v>0</v>
      </c>
      <c r="M606" s="467">
        <f t="shared" si="71"/>
        <v>412.45</v>
      </c>
      <c r="N606" s="468">
        <f t="shared" si="72"/>
        <v>0</v>
      </c>
    </row>
    <row r="607" spans="1:14" ht="30" x14ac:dyDescent="0.25">
      <c r="A607" s="343" t="s">
        <v>213</v>
      </c>
      <c r="B607" s="343" t="s">
        <v>53</v>
      </c>
      <c r="C607" s="344" t="s">
        <v>233</v>
      </c>
      <c r="D607" s="345" t="s">
        <v>234</v>
      </c>
      <c r="E607" s="346" t="s">
        <v>56</v>
      </c>
      <c r="F607" s="347">
        <v>152.36000000000001</v>
      </c>
      <c r="G607" s="348">
        <v>318.27999999999997</v>
      </c>
      <c r="H607" s="347">
        <v>48493.1</v>
      </c>
      <c r="I607" s="431"/>
      <c r="J607" s="431">
        <f t="shared" si="68"/>
        <v>318.27999999999997</v>
      </c>
      <c r="K607" s="456">
        <f t="shared" si="69"/>
        <v>0</v>
      </c>
      <c r="L607" s="467">
        <f t="shared" si="70"/>
        <v>0</v>
      </c>
      <c r="M607" s="467">
        <f t="shared" si="71"/>
        <v>318.27999999999997</v>
      </c>
      <c r="N607" s="468">
        <f t="shared" si="72"/>
        <v>0</v>
      </c>
    </row>
    <row r="608" spans="1:14" x14ac:dyDescent="0.25">
      <c r="A608" s="349" t="s">
        <v>216</v>
      </c>
      <c r="B608" s="349" t="s">
        <v>69</v>
      </c>
      <c r="C608" s="350" t="s">
        <v>236</v>
      </c>
      <c r="D608" s="351" t="s">
        <v>237</v>
      </c>
      <c r="E608" s="352" t="s">
        <v>43</v>
      </c>
      <c r="F608" s="353">
        <v>304.72000000000003</v>
      </c>
      <c r="G608" s="354">
        <v>172.71</v>
      </c>
      <c r="H608" s="353">
        <v>52628.2</v>
      </c>
      <c r="I608" s="431"/>
      <c r="J608" s="431">
        <f t="shared" si="68"/>
        <v>172.71</v>
      </c>
      <c r="K608" s="456">
        <f t="shared" si="69"/>
        <v>0</v>
      </c>
      <c r="L608" s="467">
        <f t="shared" si="70"/>
        <v>0</v>
      </c>
      <c r="M608" s="467">
        <f t="shared" si="71"/>
        <v>172.71</v>
      </c>
      <c r="N608" s="468">
        <f t="shared" si="72"/>
        <v>0</v>
      </c>
    </row>
    <row r="609" spans="1:14" ht="30" x14ac:dyDescent="0.25">
      <c r="A609" s="343" t="s">
        <v>219</v>
      </c>
      <c r="B609" s="343" t="s">
        <v>53</v>
      </c>
      <c r="C609" s="344" t="s">
        <v>239</v>
      </c>
      <c r="D609" s="345" t="s">
        <v>240</v>
      </c>
      <c r="E609" s="346" t="s">
        <v>61</v>
      </c>
      <c r="F609" s="347">
        <v>55.84</v>
      </c>
      <c r="G609" s="348">
        <v>53.92</v>
      </c>
      <c r="H609" s="347">
        <v>3010.9</v>
      </c>
      <c r="I609" s="431"/>
      <c r="J609" s="431">
        <f t="shared" si="68"/>
        <v>53.92</v>
      </c>
      <c r="K609" s="456">
        <f t="shared" si="69"/>
        <v>0</v>
      </c>
      <c r="L609" s="467">
        <f t="shared" si="70"/>
        <v>0</v>
      </c>
      <c r="M609" s="467">
        <f t="shared" si="71"/>
        <v>53.92</v>
      </c>
      <c r="N609" s="468">
        <f t="shared" si="72"/>
        <v>0</v>
      </c>
    </row>
    <row r="610" spans="1:14" x14ac:dyDescent="0.25">
      <c r="A610" s="338"/>
      <c r="B610" s="339" t="s">
        <v>48</v>
      </c>
      <c r="C610" s="341" t="s">
        <v>133</v>
      </c>
      <c r="D610" s="341" t="s">
        <v>247</v>
      </c>
      <c r="E610" s="338"/>
      <c r="F610" s="338"/>
      <c r="G610" s="340"/>
      <c r="H610" s="342">
        <v>10217.699999999999</v>
      </c>
      <c r="I610" s="431"/>
      <c r="J610" s="431">
        <f t="shared" si="68"/>
        <v>0</v>
      </c>
      <c r="K610" s="456">
        <f t="shared" si="69"/>
        <v>0</v>
      </c>
      <c r="L610" s="467">
        <f t="shared" si="70"/>
        <v>0</v>
      </c>
      <c r="M610" s="467">
        <f t="shared" si="71"/>
        <v>0</v>
      </c>
      <c r="N610" s="468">
        <f t="shared" si="72"/>
        <v>0</v>
      </c>
    </row>
    <row r="611" spans="1:14" x14ac:dyDescent="0.25">
      <c r="A611" s="343" t="s">
        <v>222</v>
      </c>
      <c r="B611" s="343" t="s">
        <v>53</v>
      </c>
      <c r="C611" s="344" t="s">
        <v>249</v>
      </c>
      <c r="D611" s="345" t="s">
        <v>250</v>
      </c>
      <c r="E611" s="346" t="s">
        <v>114</v>
      </c>
      <c r="F611" s="347">
        <v>258.94</v>
      </c>
      <c r="G611" s="348">
        <v>32.880000000000003</v>
      </c>
      <c r="H611" s="347">
        <v>8513.9</v>
      </c>
      <c r="I611" s="431"/>
      <c r="J611" s="431">
        <f t="shared" si="68"/>
        <v>32.880000000000003</v>
      </c>
      <c r="K611" s="456">
        <f t="shared" si="69"/>
        <v>0</v>
      </c>
      <c r="L611" s="467">
        <f t="shared" si="70"/>
        <v>0</v>
      </c>
      <c r="M611" s="467">
        <f t="shared" si="71"/>
        <v>32.880000000000003</v>
      </c>
      <c r="N611" s="468">
        <f t="shared" si="72"/>
        <v>0</v>
      </c>
    </row>
    <row r="612" spans="1:14" ht="30" x14ac:dyDescent="0.25">
      <c r="A612" s="343" t="s">
        <v>225</v>
      </c>
      <c r="B612" s="343" t="s">
        <v>53</v>
      </c>
      <c r="C612" s="344" t="s">
        <v>252</v>
      </c>
      <c r="D612" s="345" t="s">
        <v>253</v>
      </c>
      <c r="E612" s="346" t="s">
        <v>114</v>
      </c>
      <c r="F612" s="347">
        <v>258.94</v>
      </c>
      <c r="G612" s="348">
        <v>6.58</v>
      </c>
      <c r="H612" s="347">
        <v>1703.8</v>
      </c>
      <c r="I612" s="431"/>
      <c r="J612" s="431">
        <f t="shared" si="68"/>
        <v>6.58</v>
      </c>
      <c r="K612" s="456">
        <f t="shared" si="69"/>
        <v>0</v>
      </c>
      <c r="L612" s="467">
        <f t="shared" si="70"/>
        <v>0</v>
      </c>
      <c r="M612" s="467">
        <f t="shared" si="71"/>
        <v>6.58</v>
      </c>
      <c r="N612" s="468">
        <f t="shared" si="72"/>
        <v>0</v>
      </c>
    </row>
    <row r="613" spans="1:14" x14ac:dyDescent="0.25">
      <c r="A613" s="338"/>
      <c r="B613" s="339" t="s">
        <v>48</v>
      </c>
      <c r="C613" s="341" t="s">
        <v>51</v>
      </c>
      <c r="D613" s="341" t="s">
        <v>52</v>
      </c>
      <c r="E613" s="338"/>
      <c r="F613" s="338"/>
      <c r="G613" s="340"/>
      <c r="H613" s="342">
        <v>128042.79999999999</v>
      </c>
      <c r="I613" s="431"/>
      <c r="J613" s="431">
        <f t="shared" si="68"/>
        <v>0</v>
      </c>
      <c r="K613" s="456">
        <f t="shared" si="69"/>
        <v>0</v>
      </c>
      <c r="L613" s="467">
        <f t="shared" si="70"/>
        <v>0</v>
      </c>
      <c r="M613" s="467">
        <f t="shared" si="71"/>
        <v>0</v>
      </c>
      <c r="N613" s="468">
        <f t="shared" si="72"/>
        <v>0</v>
      </c>
    </row>
    <row r="614" spans="1:14" ht="30" x14ac:dyDescent="0.25">
      <c r="A614" s="343" t="s">
        <v>228</v>
      </c>
      <c r="B614" s="343" t="s">
        <v>53</v>
      </c>
      <c r="C614" s="344" t="s">
        <v>255</v>
      </c>
      <c r="D614" s="345" t="s">
        <v>256</v>
      </c>
      <c r="E614" s="346" t="s">
        <v>67</v>
      </c>
      <c r="F614" s="347">
        <v>5</v>
      </c>
      <c r="G614" s="348">
        <v>122.32</v>
      </c>
      <c r="H614" s="347">
        <v>611.6</v>
      </c>
      <c r="I614" s="431"/>
      <c r="J614" s="431">
        <f t="shared" si="68"/>
        <v>122.32</v>
      </c>
      <c r="K614" s="456">
        <f t="shared" si="69"/>
        <v>0</v>
      </c>
      <c r="L614" s="467">
        <f t="shared" si="70"/>
        <v>0</v>
      </c>
      <c r="M614" s="467">
        <f t="shared" si="71"/>
        <v>122.32</v>
      </c>
      <c r="N614" s="468">
        <f t="shared" si="72"/>
        <v>0</v>
      </c>
    </row>
    <row r="615" spans="1:14" x14ac:dyDescent="0.25">
      <c r="A615" s="349" t="s">
        <v>229</v>
      </c>
      <c r="B615" s="349" t="s">
        <v>69</v>
      </c>
      <c r="C615" s="350" t="s">
        <v>264</v>
      </c>
      <c r="D615" s="351" t="s">
        <v>265</v>
      </c>
      <c r="E615" s="352" t="s">
        <v>67</v>
      </c>
      <c r="F615" s="353">
        <v>5</v>
      </c>
      <c r="G615" s="354">
        <v>270.94</v>
      </c>
      <c r="H615" s="353">
        <v>1354.7</v>
      </c>
      <c r="I615" s="431"/>
      <c r="J615" s="431">
        <f t="shared" si="68"/>
        <v>270.94</v>
      </c>
      <c r="K615" s="456">
        <f t="shared" si="69"/>
        <v>0</v>
      </c>
      <c r="L615" s="467">
        <f t="shared" si="70"/>
        <v>0</v>
      </c>
      <c r="M615" s="467">
        <f t="shared" si="71"/>
        <v>270.94</v>
      </c>
      <c r="N615" s="468">
        <f t="shared" si="72"/>
        <v>0</v>
      </c>
    </row>
    <row r="616" spans="1:14" ht="30" x14ac:dyDescent="0.25">
      <c r="A616" s="343" t="s">
        <v>232</v>
      </c>
      <c r="B616" s="343" t="s">
        <v>53</v>
      </c>
      <c r="C616" s="344" t="s">
        <v>270</v>
      </c>
      <c r="D616" s="345" t="s">
        <v>271</v>
      </c>
      <c r="E616" s="346" t="s">
        <v>67</v>
      </c>
      <c r="F616" s="347">
        <v>6</v>
      </c>
      <c r="G616" s="348">
        <v>152.57</v>
      </c>
      <c r="H616" s="347">
        <v>915.4</v>
      </c>
      <c r="I616" s="431"/>
      <c r="J616" s="431">
        <f t="shared" si="68"/>
        <v>152.57</v>
      </c>
      <c r="K616" s="456">
        <f t="shared" si="69"/>
        <v>0</v>
      </c>
      <c r="L616" s="467">
        <f t="shared" si="70"/>
        <v>0</v>
      </c>
      <c r="M616" s="467">
        <f t="shared" si="71"/>
        <v>152.57</v>
      </c>
      <c r="N616" s="468">
        <f t="shared" si="72"/>
        <v>0</v>
      </c>
    </row>
    <row r="617" spans="1:14" x14ac:dyDescent="0.25">
      <c r="A617" s="349" t="s">
        <v>235</v>
      </c>
      <c r="B617" s="349" t="s">
        <v>69</v>
      </c>
      <c r="C617" s="350" t="s">
        <v>273</v>
      </c>
      <c r="D617" s="351" t="s">
        <v>274</v>
      </c>
      <c r="E617" s="352" t="s">
        <v>67</v>
      </c>
      <c r="F617" s="353">
        <v>6</v>
      </c>
      <c r="G617" s="354">
        <v>395.88</v>
      </c>
      <c r="H617" s="353">
        <v>2375.3000000000002</v>
      </c>
      <c r="I617" s="431"/>
      <c r="J617" s="431">
        <f t="shared" si="68"/>
        <v>395.88</v>
      </c>
      <c r="K617" s="456">
        <f t="shared" si="69"/>
        <v>0</v>
      </c>
      <c r="L617" s="467">
        <f t="shared" si="70"/>
        <v>0</v>
      </c>
      <c r="M617" s="467">
        <f t="shared" si="71"/>
        <v>395.88</v>
      </c>
      <c r="N617" s="468">
        <f t="shared" si="72"/>
        <v>0</v>
      </c>
    </row>
    <row r="618" spans="1:14" ht="30" x14ac:dyDescent="0.25">
      <c r="A618" s="343" t="s">
        <v>238</v>
      </c>
      <c r="B618" s="343" t="s">
        <v>53</v>
      </c>
      <c r="C618" s="344" t="s">
        <v>107</v>
      </c>
      <c r="D618" s="345" t="s">
        <v>108</v>
      </c>
      <c r="E618" s="346" t="s">
        <v>56</v>
      </c>
      <c r="F618" s="347">
        <v>35.200000000000003</v>
      </c>
      <c r="G618" s="348">
        <v>3239.16</v>
      </c>
      <c r="H618" s="347">
        <v>114018.4</v>
      </c>
      <c r="I618" s="431"/>
      <c r="J618" s="431">
        <f t="shared" si="68"/>
        <v>3239.16</v>
      </c>
      <c r="K618" s="456">
        <f t="shared" si="69"/>
        <v>0</v>
      </c>
      <c r="L618" s="467">
        <f t="shared" si="70"/>
        <v>0</v>
      </c>
      <c r="M618" s="467">
        <f t="shared" si="71"/>
        <v>3239.16</v>
      </c>
      <c r="N618" s="468">
        <f t="shared" si="72"/>
        <v>0</v>
      </c>
    </row>
    <row r="619" spans="1:14" ht="30" x14ac:dyDescent="0.25">
      <c r="A619" s="343" t="s">
        <v>241</v>
      </c>
      <c r="B619" s="343" t="s">
        <v>53</v>
      </c>
      <c r="C619" s="344" t="s">
        <v>276</v>
      </c>
      <c r="D619" s="345" t="s">
        <v>277</v>
      </c>
      <c r="E619" s="346" t="s">
        <v>56</v>
      </c>
      <c r="F619" s="347">
        <v>2.75</v>
      </c>
      <c r="G619" s="348">
        <v>3188.13</v>
      </c>
      <c r="H619" s="347">
        <v>8767.4</v>
      </c>
      <c r="I619" s="431"/>
      <c r="J619" s="431">
        <f t="shared" si="68"/>
        <v>3188.13</v>
      </c>
      <c r="K619" s="456">
        <f t="shared" si="69"/>
        <v>0</v>
      </c>
      <c r="L619" s="467">
        <f t="shared" si="70"/>
        <v>0</v>
      </c>
      <c r="M619" s="467">
        <f t="shared" si="71"/>
        <v>3188.13</v>
      </c>
      <c r="N619" s="468">
        <f t="shared" si="72"/>
        <v>0</v>
      </c>
    </row>
    <row r="620" spans="1:14" x14ac:dyDescent="0.25">
      <c r="A620" s="338"/>
      <c r="B620" s="339" t="s">
        <v>48</v>
      </c>
      <c r="C620" s="341" t="s">
        <v>138</v>
      </c>
      <c r="D620" s="341" t="s">
        <v>278</v>
      </c>
      <c r="E620" s="338"/>
      <c r="F620" s="338"/>
      <c r="G620" s="340"/>
      <c r="H620" s="342">
        <v>427886.9</v>
      </c>
      <c r="I620" s="431"/>
      <c r="J620" s="431">
        <f t="shared" si="68"/>
        <v>0</v>
      </c>
      <c r="K620" s="456">
        <f t="shared" si="69"/>
        <v>0</v>
      </c>
      <c r="L620" s="467">
        <f t="shared" si="70"/>
        <v>0</v>
      </c>
      <c r="M620" s="467">
        <f t="shared" si="71"/>
        <v>0</v>
      </c>
      <c r="N620" s="468">
        <f t="shared" si="72"/>
        <v>0</v>
      </c>
    </row>
    <row r="621" spans="1:14" x14ac:dyDescent="0.25">
      <c r="A621" s="343" t="s">
        <v>244</v>
      </c>
      <c r="B621" s="343" t="s">
        <v>53</v>
      </c>
      <c r="C621" s="344" t="s">
        <v>464</v>
      </c>
      <c r="D621" s="345" t="s">
        <v>465</v>
      </c>
      <c r="E621" s="346" t="s">
        <v>61</v>
      </c>
      <c r="F621" s="347">
        <v>67.849999999999994</v>
      </c>
      <c r="G621" s="348">
        <v>206.97</v>
      </c>
      <c r="H621" s="347">
        <v>14042.9</v>
      </c>
      <c r="I621" s="431"/>
      <c r="J621" s="431">
        <f t="shared" si="68"/>
        <v>206.97</v>
      </c>
      <c r="K621" s="456">
        <f t="shared" si="69"/>
        <v>0</v>
      </c>
      <c r="L621" s="467">
        <f t="shared" si="70"/>
        <v>0</v>
      </c>
      <c r="M621" s="467">
        <f t="shared" si="71"/>
        <v>206.97</v>
      </c>
      <c r="N621" s="468">
        <f t="shared" si="72"/>
        <v>0</v>
      </c>
    </row>
    <row r="622" spans="1:14" x14ac:dyDescent="0.25">
      <c r="A622" s="343" t="s">
        <v>248</v>
      </c>
      <c r="B622" s="343" t="s">
        <v>53</v>
      </c>
      <c r="C622" s="344" t="s">
        <v>283</v>
      </c>
      <c r="D622" s="345" t="s">
        <v>284</v>
      </c>
      <c r="E622" s="346" t="s">
        <v>61</v>
      </c>
      <c r="F622" s="347">
        <v>176</v>
      </c>
      <c r="G622" s="348">
        <v>302.54000000000002</v>
      </c>
      <c r="H622" s="347">
        <v>53247</v>
      </c>
      <c r="I622" s="431">
        <f>-160*1.1</f>
        <v>-176</v>
      </c>
      <c r="J622" s="431">
        <f t="shared" si="68"/>
        <v>302.54000000000002</v>
      </c>
      <c r="K622" s="456">
        <f t="shared" si="69"/>
        <v>-53247.040000000001</v>
      </c>
      <c r="L622" s="467">
        <f t="shared" si="70"/>
        <v>-176</v>
      </c>
      <c r="M622" s="467">
        <f t="shared" si="71"/>
        <v>302.54000000000002</v>
      </c>
      <c r="N622" s="468">
        <f t="shared" si="72"/>
        <v>-53247.040000000001</v>
      </c>
    </row>
    <row r="623" spans="1:14" ht="30" x14ac:dyDescent="0.25">
      <c r="A623" s="343" t="s">
        <v>251</v>
      </c>
      <c r="B623" s="343" t="s">
        <v>53</v>
      </c>
      <c r="C623" s="344" t="s">
        <v>466</v>
      </c>
      <c r="D623" s="345" t="s">
        <v>467</v>
      </c>
      <c r="E623" s="346" t="s">
        <v>61</v>
      </c>
      <c r="F623" s="347">
        <v>67.849999999999994</v>
      </c>
      <c r="G623" s="348">
        <v>412.07</v>
      </c>
      <c r="H623" s="347">
        <v>27958.9</v>
      </c>
      <c r="I623" s="431"/>
      <c r="J623" s="431">
        <f t="shared" si="68"/>
        <v>412.07</v>
      </c>
      <c r="K623" s="456">
        <f t="shared" si="69"/>
        <v>0</v>
      </c>
      <c r="L623" s="467">
        <f t="shared" si="70"/>
        <v>0</v>
      </c>
      <c r="M623" s="467">
        <f t="shared" si="71"/>
        <v>412.07</v>
      </c>
      <c r="N623" s="468">
        <f t="shared" si="72"/>
        <v>0</v>
      </c>
    </row>
    <row r="624" spans="1:14" ht="30" x14ac:dyDescent="0.25">
      <c r="A624" s="343" t="s">
        <v>254</v>
      </c>
      <c r="B624" s="343" t="s">
        <v>53</v>
      </c>
      <c r="C624" s="344" t="s">
        <v>289</v>
      </c>
      <c r="D624" s="345" t="s">
        <v>290</v>
      </c>
      <c r="E624" s="346" t="s">
        <v>61</v>
      </c>
      <c r="F624" s="347">
        <v>243.85</v>
      </c>
      <c r="G624" s="348">
        <v>14.18</v>
      </c>
      <c r="H624" s="347">
        <v>3457.8</v>
      </c>
      <c r="I624" s="431">
        <f>-160*1.1</f>
        <v>-176</v>
      </c>
      <c r="J624" s="431">
        <f t="shared" si="68"/>
        <v>14.18</v>
      </c>
      <c r="K624" s="456">
        <f t="shared" si="69"/>
        <v>-2495.6799999999998</v>
      </c>
      <c r="L624" s="467">
        <f t="shared" si="70"/>
        <v>-176</v>
      </c>
      <c r="M624" s="467">
        <f t="shared" si="71"/>
        <v>14.18</v>
      </c>
      <c r="N624" s="468">
        <f t="shared" si="72"/>
        <v>-2495.6799999999998</v>
      </c>
    </row>
    <row r="625" spans="1:14" ht="30" x14ac:dyDescent="0.25">
      <c r="A625" s="343" t="s">
        <v>257</v>
      </c>
      <c r="B625" s="343" t="s">
        <v>53</v>
      </c>
      <c r="C625" s="344" t="s">
        <v>291</v>
      </c>
      <c r="D625" s="345" t="s">
        <v>292</v>
      </c>
      <c r="E625" s="346" t="s">
        <v>61</v>
      </c>
      <c r="F625" s="347">
        <v>461.85</v>
      </c>
      <c r="G625" s="348">
        <v>20.62</v>
      </c>
      <c r="H625" s="347">
        <v>9523.2999999999993</v>
      </c>
      <c r="I625" s="431">
        <f>-160*(1.1+0.5+0.5)</f>
        <v>-336</v>
      </c>
      <c r="J625" s="431">
        <f t="shared" si="68"/>
        <v>20.62</v>
      </c>
      <c r="K625" s="456">
        <f t="shared" si="69"/>
        <v>-6928.3200000000006</v>
      </c>
      <c r="L625" s="467">
        <f t="shared" si="70"/>
        <v>-336</v>
      </c>
      <c r="M625" s="467">
        <f t="shared" si="71"/>
        <v>20.62</v>
      </c>
      <c r="N625" s="468">
        <f t="shared" si="72"/>
        <v>-6928.3200000000006</v>
      </c>
    </row>
    <row r="626" spans="1:14" ht="30" x14ac:dyDescent="0.25">
      <c r="A626" s="343" t="s">
        <v>260</v>
      </c>
      <c r="B626" s="343" t="s">
        <v>53</v>
      </c>
      <c r="C626" s="344" t="s">
        <v>294</v>
      </c>
      <c r="D626" s="345" t="s">
        <v>295</v>
      </c>
      <c r="E626" s="346" t="s">
        <v>61</v>
      </c>
      <c r="F626" s="347">
        <v>461.85</v>
      </c>
      <c r="G626" s="348">
        <v>396.71</v>
      </c>
      <c r="H626" s="347">
        <v>183220.5</v>
      </c>
      <c r="I626" s="431">
        <f>-160*(1.1+0.5+0.5)</f>
        <v>-336</v>
      </c>
      <c r="J626" s="431">
        <f t="shared" si="68"/>
        <v>396.71</v>
      </c>
      <c r="K626" s="456">
        <f t="shared" si="69"/>
        <v>-133294.56</v>
      </c>
      <c r="L626" s="467">
        <f t="shared" si="70"/>
        <v>-336</v>
      </c>
      <c r="M626" s="467">
        <f t="shared" si="71"/>
        <v>396.71</v>
      </c>
      <c r="N626" s="468">
        <f t="shared" si="72"/>
        <v>-133294.56</v>
      </c>
    </row>
    <row r="627" spans="1:14" ht="30" x14ac:dyDescent="0.25">
      <c r="A627" s="343" t="s">
        <v>263</v>
      </c>
      <c r="B627" s="343" t="s">
        <v>53</v>
      </c>
      <c r="C627" s="344" t="s">
        <v>297</v>
      </c>
      <c r="D627" s="345" t="s">
        <v>298</v>
      </c>
      <c r="E627" s="346" t="s">
        <v>61</v>
      </c>
      <c r="F627" s="347">
        <v>243.85</v>
      </c>
      <c r="G627" s="348">
        <v>559.51</v>
      </c>
      <c r="H627" s="347">
        <v>136436.5</v>
      </c>
      <c r="I627" s="431">
        <f>-160*1.1</f>
        <v>-176</v>
      </c>
      <c r="J627" s="431">
        <f t="shared" si="68"/>
        <v>559.51</v>
      </c>
      <c r="K627" s="456">
        <f t="shared" si="69"/>
        <v>-98473.76</v>
      </c>
      <c r="L627" s="467">
        <f t="shared" si="70"/>
        <v>-176</v>
      </c>
      <c r="M627" s="467">
        <f t="shared" si="71"/>
        <v>559.51</v>
      </c>
      <c r="N627" s="468">
        <f t="shared" si="72"/>
        <v>-98473.76</v>
      </c>
    </row>
    <row r="628" spans="1:14" x14ac:dyDescent="0.25">
      <c r="A628" s="338"/>
      <c r="B628" s="339" t="s">
        <v>48</v>
      </c>
      <c r="C628" s="341" t="s">
        <v>63</v>
      </c>
      <c r="D628" s="341" t="s">
        <v>64</v>
      </c>
      <c r="E628" s="338"/>
      <c r="F628" s="338"/>
      <c r="G628" s="340"/>
      <c r="H628" s="342">
        <v>829960.5</v>
      </c>
      <c r="I628" s="431"/>
      <c r="J628" s="431">
        <f t="shared" si="68"/>
        <v>0</v>
      </c>
      <c r="K628" s="456">
        <f t="shared" si="69"/>
        <v>0</v>
      </c>
      <c r="L628" s="467">
        <f t="shared" si="70"/>
        <v>0</v>
      </c>
      <c r="M628" s="467">
        <f t="shared" si="71"/>
        <v>0</v>
      </c>
      <c r="N628" s="468">
        <f t="shared" si="72"/>
        <v>0</v>
      </c>
    </row>
    <row r="629" spans="1:14" ht="45" x14ac:dyDescent="0.25">
      <c r="A629" s="343" t="s">
        <v>266</v>
      </c>
      <c r="B629" s="343" t="s">
        <v>53</v>
      </c>
      <c r="C629" s="344" t="s">
        <v>315</v>
      </c>
      <c r="D629" s="345" t="s">
        <v>316</v>
      </c>
      <c r="E629" s="346" t="s">
        <v>114</v>
      </c>
      <c r="F629" s="347">
        <v>258.94</v>
      </c>
      <c r="G629" s="348">
        <v>552.39</v>
      </c>
      <c r="H629" s="347">
        <v>143035.9</v>
      </c>
      <c r="I629" s="431"/>
      <c r="J629" s="431">
        <f t="shared" si="68"/>
        <v>552.39</v>
      </c>
      <c r="K629" s="456">
        <f t="shared" si="69"/>
        <v>0</v>
      </c>
      <c r="L629" s="467">
        <f t="shared" si="70"/>
        <v>0</v>
      </c>
      <c r="M629" s="467">
        <f t="shared" si="71"/>
        <v>552.39</v>
      </c>
      <c r="N629" s="468">
        <f t="shared" si="72"/>
        <v>0</v>
      </c>
    </row>
    <row r="630" spans="1:14" ht="22.5" x14ac:dyDescent="0.25">
      <c r="A630" s="349" t="s">
        <v>269</v>
      </c>
      <c r="B630" s="349" t="s">
        <v>69</v>
      </c>
      <c r="C630" s="350" t="s">
        <v>318</v>
      </c>
      <c r="D630" s="351" t="s">
        <v>319</v>
      </c>
      <c r="E630" s="352" t="s">
        <v>114</v>
      </c>
      <c r="F630" s="353">
        <v>258.94</v>
      </c>
      <c r="G630" s="354">
        <v>1060.07</v>
      </c>
      <c r="H630" s="353">
        <v>274494.5</v>
      </c>
      <c r="I630" s="431"/>
      <c r="J630" s="431">
        <f t="shared" si="68"/>
        <v>1060.07</v>
      </c>
      <c r="K630" s="456">
        <f t="shared" si="69"/>
        <v>0</v>
      </c>
      <c r="L630" s="467">
        <f t="shared" si="70"/>
        <v>0</v>
      </c>
      <c r="M630" s="467">
        <f t="shared" si="71"/>
        <v>1060.07</v>
      </c>
      <c r="N630" s="468">
        <f t="shared" si="72"/>
        <v>0</v>
      </c>
    </row>
    <row r="631" spans="1:14" x14ac:dyDescent="0.25">
      <c r="A631" s="349" t="s">
        <v>272</v>
      </c>
      <c r="B631" s="349" t="s">
        <v>69</v>
      </c>
      <c r="C631" s="350" t="s">
        <v>321</v>
      </c>
      <c r="D631" s="351" t="s">
        <v>322</v>
      </c>
      <c r="E631" s="352" t="s">
        <v>67</v>
      </c>
      <c r="F631" s="353">
        <v>17</v>
      </c>
      <c r="G631" s="354">
        <v>739.15</v>
      </c>
      <c r="H631" s="353">
        <v>12565.6</v>
      </c>
      <c r="I631" s="431"/>
      <c r="J631" s="431">
        <f t="shared" si="68"/>
        <v>739.15</v>
      </c>
      <c r="K631" s="456">
        <f t="shared" si="69"/>
        <v>0</v>
      </c>
      <c r="L631" s="467">
        <f t="shared" si="70"/>
        <v>0</v>
      </c>
      <c r="M631" s="467">
        <f t="shared" si="71"/>
        <v>739.15</v>
      </c>
      <c r="N631" s="468">
        <f t="shared" si="72"/>
        <v>0</v>
      </c>
    </row>
    <row r="632" spans="1:14" ht="30" x14ac:dyDescent="0.25">
      <c r="A632" s="343" t="s">
        <v>275</v>
      </c>
      <c r="B632" s="343" t="s">
        <v>53</v>
      </c>
      <c r="C632" s="344" t="s">
        <v>339</v>
      </c>
      <c r="D632" s="345" t="s">
        <v>340</v>
      </c>
      <c r="E632" s="346" t="s">
        <v>67</v>
      </c>
      <c r="F632" s="347">
        <v>7</v>
      </c>
      <c r="G632" s="348">
        <v>260.41000000000003</v>
      </c>
      <c r="H632" s="347">
        <v>1822.9</v>
      </c>
      <c r="I632" s="431"/>
      <c r="J632" s="431">
        <f t="shared" si="68"/>
        <v>260.41000000000003</v>
      </c>
      <c r="K632" s="456">
        <f t="shared" si="69"/>
        <v>0</v>
      </c>
      <c r="L632" s="467">
        <f t="shared" si="70"/>
        <v>0</v>
      </c>
      <c r="M632" s="467">
        <f t="shared" si="71"/>
        <v>260.41000000000003</v>
      </c>
      <c r="N632" s="468">
        <f t="shared" si="72"/>
        <v>0</v>
      </c>
    </row>
    <row r="633" spans="1:14" ht="22.5" x14ac:dyDescent="0.25">
      <c r="A633" s="349" t="s">
        <v>121</v>
      </c>
      <c r="B633" s="349" t="s">
        <v>69</v>
      </c>
      <c r="C633" s="350" t="s">
        <v>345</v>
      </c>
      <c r="D633" s="351" t="s">
        <v>346</v>
      </c>
      <c r="E633" s="352" t="s">
        <v>67</v>
      </c>
      <c r="F633" s="353">
        <v>7.11</v>
      </c>
      <c r="G633" s="354">
        <v>1801.85</v>
      </c>
      <c r="H633" s="353">
        <v>12811.2</v>
      </c>
      <c r="I633" s="431"/>
      <c r="J633" s="431">
        <f t="shared" si="68"/>
        <v>1801.85</v>
      </c>
      <c r="K633" s="456">
        <f t="shared" si="69"/>
        <v>0</v>
      </c>
      <c r="L633" s="467">
        <f t="shared" si="70"/>
        <v>0</v>
      </c>
      <c r="M633" s="467">
        <f t="shared" si="71"/>
        <v>1801.85</v>
      </c>
      <c r="N633" s="468">
        <f t="shared" si="72"/>
        <v>0</v>
      </c>
    </row>
    <row r="634" spans="1:14" ht="30" x14ac:dyDescent="0.25">
      <c r="A634" s="343" t="s">
        <v>279</v>
      </c>
      <c r="B634" s="343" t="s">
        <v>53</v>
      </c>
      <c r="C634" s="344" t="s">
        <v>348</v>
      </c>
      <c r="D634" s="345" t="s">
        <v>349</v>
      </c>
      <c r="E634" s="346" t="s">
        <v>67</v>
      </c>
      <c r="F634" s="347">
        <v>19</v>
      </c>
      <c r="G634" s="348">
        <v>219.64</v>
      </c>
      <c r="H634" s="347">
        <v>4173.2</v>
      </c>
      <c r="I634" s="431"/>
      <c r="J634" s="431">
        <f t="shared" si="68"/>
        <v>219.64</v>
      </c>
      <c r="K634" s="456">
        <f t="shared" si="69"/>
        <v>0</v>
      </c>
      <c r="L634" s="467">
        <f t="shared" si="70"/>
        <v>0</v>
      </c>
      <c r="M634" s="467">
        <f t="shared" si="71"/>
        <v>219.64</v>
      </c>
      <c r="N634" s="468">
        <f t="shared" si="72"/>
        <v>0</v>
      </c>
    </row>
    <row r="635" spans="1:14" ht="22.5" x14ac:dyDescent="0.25">
      <c r="A635" s="349" t="s">
        <v>282</v>
      </c>
      <c r="B635" s="349" t="s">
        <v>69</v>
      </c>
      <c r="C635" s="350" t="s">
        <v>351</v>
      </c>
      <c r="D635" s="351" t="s">
        <v>352</v>
      </c>
      <c r="E635" s="352" t="s">
        <v>67</v>
      </c>
      <c r="F635" s="353">
        <v>9.14</v>
      </c>
      <c r="G635" s="354">
        <v>1129.77</v>
      </c>
      <c r="H635" s="353">
        <v>10326.1</v>
      </c>
      <c r="I635" s="431"/>
      <c r="J635" s="431">
        <f t="shared" si="68"/>
        <v>1129.77</v>
      </c>
      <c r="K635" s="456">
        <f t="shared" si="69"/>
        <v>0</v>
      </c>
      <c r="L635" s="467">
        <f t="shared" si="70"/>
        <v>0</v>
      </c>
      <c r="M635" s="467">
        <f t="shared" si="71"/>
        <v>1129.77</v>
      </c>
      <c r="N635" s="468">
        <f t="shared" si="72"/>
        <v>0</v>
      </c>
    </row>
    <row r="636" spans="1:14" ht="22.5" x14ac:dyDescent="0.25">
      <c r="A636" s="349" t="s">
        <v>285</v>
      </c>
      <c r="B636" s="349" t="s">
        <v>69</v>
      </c>
      <c r="C636" s="350" t="s">
        <v>354</v>
      </c>
      <c r="D636" s="351" t="s">
        <v>355</v>
      </c>
      <c r="E636" s="352" t="s">
        <v>67</v>
      </c>
      <c r="F636" s="353">
        <v>10.15</v>
      </c>
      <c r="G636" s="354">
        <v>1129.77</v>
      </c>
      <c r="H636" s="353">
        <v>11467.2</v>
      </c>
      <c r="I636" s="431"/>
      <c r="J636" s="431">
        <f t="shared" si="68"/>
        <v>1129.77</v>
      </c>
      <c r="K636" s="456">
        <f t="shared" si="69"/>
        <v>0</v>
      </c>
      <c r="L636" s="467">
        <f t="shared" si="70"/>
        <v>0</v>
      </c>
      <c r="M636" s="467">
        <f t="shared" si="71"/>
        <v>1129.77</v>
      </c>
      <c r="N636" s="468">
        <f t="shared" si="72"/>
        <v>0</v>
      </c>
    </row>
    <row r="637" spans="1:14" ht="30" x14ac:dyDescent="0.25">
      <c r="A637" s="343" t="s">
        <v>288</v>
      </c>
      <c r="B637" s="343" t="s">
        <v>53</v>
      </c>
      <c r="C637" s="344" t="s">
        <v>468</v>
      </c>
      <c r="D637" s="345" t="s">
        <v>469</v>
      </c>
      <c r="E637" s="346" t="s">
        <v>114</v>
      </c>
      <c r="F637" s="347">
        <v>8</v>
      </c>
      <c r="G637" s="348">
        <v>441.91</v>
      </c>
      <c r="H637" s="347">
        <v>3535.3</v>
      </c>
      <c r="I637" s="431"/>
      <c r="J637" s="431">
        <f t="shared" si="68"/>
        <v>441.91</v>
      </c>
      <c r="K637" s="456">
        <f t="shared" si="69"/>
        <v>0</v>
      </c>
      <c r="L637" s="467">
        <f t="shared" si="70"/>
        <v>0</v>
      </c>
      <c r="M637" s="467">
        <f t="shared" si="71"/>
        <v>441.91</v>
      </c>
      <c r="N637" s="468">
        <f t="shared" si="72"/>
        <v>0</v>
      </c>
    </row>
    <row r="638" spans="1:14" ht="33.75" x14ac:dyDescent="0.25">
      <c r="A638" s="349" t="s">
        <v>124</v>
      </c>
      <c r="B638" s="349" t="s">
        <v>69</v>
      </c>
      <c r="C638" s="350" t="s">
        <v>470</v>
      </c>
      <c r="D638" s="351" t="s">
        <v>471</v>
      </c>
      <c r="E638" s="352" t="s">
        <v>114</v>
      </c>
      <c r="F638" s="353">
        <v>8</v>
      </c>
      <c r="G638" s="354">
        <v>2964.5</v>
      </c>
      <c r="H638" s="353">
        <v>23716</v>
      </c>
      <c r="I638" s="431"/>
      <c r="J638" s="431">
        <f t="shared" si="68"/>
        <v>2964.5</v>
      </c>
      <c r="K638" s="456">
        <f t="shared" si="69"/>
        <v>0</v>
      </c>
      <c r="L638" s="467">
        <f t="shared" si="70"/>
        <v>0</v>
      </c>
      <c r="M638" s="467">
        <f t="shared" si="71"/>
        <v>2964.5</v>
      </c>
      <c r="N638" s="468">
        <f t="shared" si="72"/>
        <v>0</v>
      </c>
    </row>
    <row r="639" spans="1:14" ht="90" x14ac:dyDescent="0.25">
      <c r="A639" s="343" t="s">
        <v>293</v>
      </c>
      <c r="B639" s="343" t="s">
        <v>53</v>
      </c>
      <c r="C639" s="344" t="s">
        <v>365</v>
      </c>
      <c r="D639" s="345" t="s">
        <v>366</v>
      </c>
      <c r="E639" s="346" t="s">
        <v>114</v>
      </c>
      <c r="F639" s="347">
        <v>258.94</v>
      </c>
      <c r="G639" s="348">
        <v>68</v>
      </c>
      <c r="H639" s="347">
        <v>17607.900000000001</v>
      </c>
      <c r="I639" s="431"/>
      <c r="J639" s="431">
        <f t="shared" si="68"/>
        <v>68</v>
      </c>
      <c r="K639" s="456">
        <f t="shared" si="69"/>
        <v>0</v>
      </c>
      <c r="L639" s="467">
        <f t="shared" si="70"/>
        <v>0</v>
      </c>
      <c r="M639" s="467">
        <f t="shared" si="71"/>
        <v>68</v>
      </c>
      <c r="N639" s="468">
        <f t="shared" si="72"/>
        <v>0</v>
      </c>
    </row>
    <row r="640" spans="1:14" ht="30" x14ac:dyDescent="0.25">
      <c r="A640" s="343" t="s">
        <v>296</v>
      </c>
      <c r="B640" s="343" t="s">
        <v>53</v>
      </c>
      <c r="C640" s="344" t="s">
        <v>368</v>
      </c>
      <c r="D640" s="345" t="s">
        <v>369</v>
      </c>
      <c r="E640" s="346" t="s">
        <v>67</v>
      </c>
      <c r="F640" s="347">
        <v>13</v>
      </c>
      <c r="G640" s="348">
        <v>808.86</v>
      </c>
      <c r="H640" s="347">
        <v>10515.2</v>
      </c>
      <c r="I640" s="431"/>
      <c r="J640" s="431">
        <f t="shared" si="68"/>
        <v>808.86</v>
      </c>
      <c r="K640" s="456">
        <f t="shared" si="69"/>
        <v>0</v>
      </c>
      <c r="L640" s="467">
        <f t="shared" si="70"/>
        <v>0</v>
      </c>
      <c r="M640" s="467">
        <f t="shared" si="71"/>
        <v>808.86</v>
      </c>
      <c r="N640" s="468">
        <f t="shared" si="72"/>
        <v>0</v>
      </c>
    </row>
    <row r="641" spans="1:14" x14ac:dyDescent="0.25">
      <c r="A641" s="349" t="s">
        <v>299</v>
      </c>
      <c r="B641" s="349" t="s">
        <v>69</v>
      </c>
      <c r="C641" s="350" t="s">
        <v>70</v>
      </c>
      <c r="D641" s="351" t="s">
        <v>370</v>
      </c>
      <c r="E641" s="352" t="s">
        <v>67</v>
      </c>
      <c r="F641" s="353">
        <v>1</v>
      </c>
      <c r="G641" s="354">
        <v>3481.39</v>
      </c>
      <c r="H641" s="353">
        <v>3481.4</v>
      </c>
      <c r="I641" s="431"/>
      <c r="J641" s="431">
        <f t="shared" si="68"/>
        <v>3481.39</v>
      </c>
      <c r="K641" s="456">
        <f t="shared" si="69"/>
        <v>0</v>
      </c>
      <c r="L641" s="467">
        <f t="shared" si="70"/>
        <v>0</v>
      </c>
      <c r="M641" s="467">
        <f t="shared" si="71"/>
        <v>3481.39</v>
      </c>
      <c r="N641" s="468">
        <f t="shared" si="72"/>
        <v>0</v>
      </c>
    </row>
    <row r="642" spans="1:14" x14ac:dyDescent="0.25">
      <c r="A642" s="349" t="s">
        <v>302</v>
      </c>
      <c r="B642" s="349" t="s">
        <v>69</v>
      </c>
      <c r="C642" s="350" t="s">
        <v>372</v>
      </c>
      <c r="D642" s="351" t="s">
        <v>373</v>
      </c>
      <c r="E642" s="352" t="s">
        <v>67</v>
      </c>
      <c r="F642" s="353">
        <v>8</v>
      </c>
      <c r="G642" s="354">
        <v>1202.1099999999999</v>
      </c>
      <c r="H642" s="353">
        <v>9616.9</v>
      </c>
      <c r="I642" s="431"/>
      <c r="J642" s="431">
        <f t="shared" si="68"/>
        <v>1202.1099999999999</v>
      </c>
      <c r="K642" s="456">
        <f t="shared" si="69"/>
        <v>0</v>
      </c>
      <c r="L642" s="467">
        <f t="shared" si="70"/>
        <v>0</v>
      </c>
      <c r="M642" s="467">
        <f t="shared" si="71"/>
        <v>1202.1099999999999</v>
      </c>
      <c r="N642" s="468">
        <f t="shared" si="72"/>
        <v>0</v>
      </c>
    </row>
    <row r="643" spans="1:14" x14ac:dyDescent="0.25">
      <c r="A643" s="349" t="s">
        <v>305</v>
      </c>
      <c r="B643" s="349" t="s">
        <v>69</v>
      </c>
      <c r="C643" s="350" t="s">
        <v>375</v>
      </c>
      <c r="D643" s="351" t="s">
        <v>376</v>
      </c>
      <c r="E643" s="352" t="s">
        <v>67</v>
      </c>
      <c r="F643" s="353">
        <v>4</v>
      </c>
      <c r="G643" s="354">
        <v>775.98</v>
      </c>
      <c r="H643" s="353">
        <v>3103.9</v>
      </c>
      <c r="I643" s="431"/>
      <c r="J643" s="431">
        <f t="shared" si="68"/>
        <v>775.98</v>
      </c>
      <c r="K643" s="456">
        <f t="shared" si="69"/>
        <v>0</v>
      </c>
      <c r="L643" s="467">
        <f t="shared" si="70"/>
        <v>0</v>
      </c>
      <c r="M643" s="467">
        <f t="shared" si="71"/>
        <v>775.98</v>
      </c>
      <c r="N643" s="468">
        <f t="shared" si="72"/>
        <v>0</v>
      </c>
    </row>
    <row r="644" spans="1:14" x14ac:dyDescent="0.25">
      <c r="A644" s="349" t="s">
        <v>308</v>
      </c>
      <c r="B644" s="349" t="s">
        <v>69</v>
      </c>
      <c r="C644" s="350" t="s">
        <v>378</v>
      </c>
      <c r="D644" s="351" t="s">
        <v>379</v>
      </c>
      <c r="E644" s="352" t="s">
        <v>67</v>
      </c>
      <c r="F644" s="353">
        <v>22</v>
      </c>
      <c r="G644" s="354">
        <v>211.75</v>
      </c>
      <c r="H644" s="353">
        <v>4658.5</v>
      </c>
      <c r="I644" s="431"/>
      <c r="J644" s="431">
        <f t="shared" ref="J644:J664" si="73">G644</f>
        <v>211.75</v>
      </c>
      <c r="K644" s="456">
        <f t="shared" ref="K644:K664" si="74">I644*J644</f>
        <v>0</v>
      </c>
      <c r="L644" s="467">
        <f t="shared" ref="L644:L681" si="75">I644</f>
        <v>0</v>
      </c>
      <c r="M644" s="467">
        <f t="shared" ref="M644:M681" si="76">J644</f>
        <v>211.75</v>
      </c>
      <c r="N644" s="468">
        <f t="shared" ref="N644:N681" si="77">L644*M644</f>
        <v>0</v>
      </c>
    </row>
    <row r="645" spans="1:14" ht="30" x14ac:dyDescent="0.25">
      <c r="A645" s="343" t="s">
        <v>311</v>
      </c>
      <c r="B645" s="343" t="s">
        <v>53</v>
      </c>
      <c r="C645" s="344" t="s">
        <v>381</v>
      </c>
      <c r="D645" s="345" t="s">
        <v>382</v>
      </c>
      <c r="E645" s="346" t="s">
        <v>67</v>
      </c>
      <c r="F645" s="347">
        <v>10</v>
      </c>
      <c r="G645" s="348">
        <v>808.86</v>
      </c>
      <c r="H645" s="347">
        <v>8088.6</v>
      </c>
      <c r="I645" s="431"/>
      <c r="J645" s="431">
        <f t="shared" si="73"/>
        <v>808.86</v>
      </c>
      <c r="K645" s="456">
        <f t="shared" si="74"/>
        <v>0</v>
      </c>
      <c r="L645" s="467">
        <f t="shared" si="75"/>
        <v>0</v>
      </c>
      <c r="M645" s="467">
        <f t="shared" si="76"/>
        <v>808.86</v>
      </c>
      <c r="N645" s="468">
        <f t="shared" si="77"/>
        <v>0</v>
      </c>
    </row>
    <row r="646" spans="1:14" ht="22.5" x14ac:dyDescent="0.25">
      <c r="A646" s="349" t="s">
        <v>314</v>
      </c>
      <c r="B646" s="349" t="s">
        <v>69</v>
      </c>
      <c r="C646" s="350" t="s">
        <v>384</v>
      </c>
      <c r="D646" s="351" t="s">
        <v>385</v>
      </c>
      <c r="E646" s="352" t="s">
        <v>67</v>
      </c>
      <c r="F646" s="353">
        <v>10</v>
      </c>
      <c r="G646" s="354">
        <v>1530.92</v>
      </c>
      <c r="H646" s="353">
        <v>15309.2</v>
      </c>
      <c r="I646" s="431"/>
      <c r="J646" s="431">
        <f t="shared" si="73"/>
        <v>1530.92</v>
      </c>
      <c r="K646" s="456">
        <f t="shared" si="74"/>
        <v>0</v>
      </c>
      <c r="L646" s="467">
        <f t="shared" si="75"/>
        <v>0</v>
      </c>
      <c r="M646" s="467">
        <f t="shared" si="76"/>
        <v>1530.92</v>
      </c>
      <c r="N646" s="468">
        <f t="shared" si="77"/>
        <v>0</v>
      </c>
    </row>
    <row r="647" spans="1:14" ht="30" x14ac:dyDescent="0.25">
      <c r="A647" s="343" t="s">
        <v>317</v>
      </c>
      <c r="B647" s="343" t="s">
        <v>53</v>
      </c>
      <c r="C647" s="344" t="s">
        <v>387</v>
      </c>
      <c r="D647" s="345" t="s">
        <v>388</v>
      </c>
      <c r="E647" s="346" t="s">
        <v>67</v>
      </c>
      <c r="F647" s="347">
        <v>10</v>
      </c>
      <c r="G647" s="348">
        <v>3234.12</v>
      </c>
      <c r="H647" s="347">
        <v>32341.200000000001</v>
      </c>
      <c r="I647" s="431"/>
      <c r="J647" s="431">
        <f t="shared" si="73"/>
        <v>3234.12</v>
      </c>
      <c r="K647" s="456">
        <f t="shared" si="74"/>
        <v>0</v>
      </c>
      <c r="L647" s="467">
        <f t="shared" si="75"/>
        <v>0</v>
      </c>
      <c r="M647" s="467">
        <f t="shared" si="76"/>
        <v>3234.12</v>
      </c>
      <c r="N647" s="468">
        <f t="shared" si="77"/>
        <v>0</v>
      </c>
    </row>
    <row r="648" spans="1:14" ht="22.5" x14ac:dyDescent="0.25">
      <c r="A648" s="349" t="s">
        <v>320</v>
      </c>
      <c r="B648" s="349" t="s">
        <v>69</v>
      </c>
      <c r="C648" s="350" t="s">
        <v>390</v>
      </c>
      <c r="D648" s="351" t="s">
        <v>391</v>
      </c>
      <c r="E648" s="352" t="s">
        <v>67</v>
      </c>
      <c r="F648" s="353">
        <v>10</v>
      </c>
      <c r="G648" s="354">
        <v>14588.41</v>
      </c>
      <c r="H648" s="353">
        <v>145884.1</v>
      </c>
      <c r="I648" s="431"/>
      <c r="J648" s="431">
        <f t="shared" si="73"/>
        <v>14588.41</v>
      </c>
      <c r="K648" s="456">
        <f t="shared" si="74"/>
        <v>0</v>
      </c>
      <c r="L648" s="467">
        <f t="shared" si="75"/>
        <v>0</v>
      </c>
      <c r="M648" s="467">
        <f t="shared" si="76"/>
        <v>14588.41</v>
      </c>
      <c r="N648" s="468">
        <f t="shared" si="77"/>
        <v>0</v>
      </c>
    </row>
    <row r="649" spans="1:14" ht="30" x14ac:dyDescent="0.25">
      <c r="A649" s="343" t="s">
        <v>323</v>
      </c>
      <c r="B649" s="343" t="s">
        <v>53</v>
      </c>
      <c r="C649" s="344" t="s">
        <v>393</v>
      </c>
      <c r="D649" s="345" t="s">
        <v>394</v>
      </c>
      <c r="E649" s="346" t="s">
        <v>67</v>
      </c>
      <c r="F649" s="347">
        <v>10</v>
      </c>
      <c r="G649" s="348">
        <v>485.32</v>
      </c>
      <c r="H649" s="347">
        <v>4853.2</v>
      </c>
      <c r="I649" s="431"/>
      <c r="J649" s="431">
        <f t="shared" si="73"/>
        <v>485.32</v>
      </c>
      <c r="K649" s="456">
        <f t="shared" si="74"/>
        <v>0</v>
      </c>
      <c r="L649" s="467">
        <f t="shared" si="75"/>
        <v>0</v>
      </c>
      <c r="M649" s="467">
        <f t="shared" si="76"/>
        <v>485.32</v>
      </c>
      <c r="N649" s="468">
        <f t="shared" si="77"/>
        <v>0</v>
      </c>
    </row>
    <row r="650" spans="1:14" ht="22.5" x14ac:dyDescent="0.25">
      <c r="A650" s="349" t="s">
        <v>326</v>
      </c>
      <c r="B650" s="349" t="s">
        <v>69</v>
      </c>
      <c r="C650" s="350" t="s">
        <v>472</v>
      </c>
      <c r="D650" s="351" t="s">
        <v>473</v>
      </c>
      <c r="E650" s="352" t="s">
        <v>67</v>
      </c>
      <c r="F650" s="353">
        <v>3</v>
      </c>
      <c r="G650" s="354">
        <v>6510.34</v>
      </c>
      <c r="H650" s="353">
        <v>19531</v>
      </c>
      <c r="I650" s="431"/>
      <c r="J650" s="431">
        <f t="shared" si="73"/>
        <v>6510.34</v>
      </c>
      <c r="K650" s="456">
        <f t="shared" si="74"/>
        <v>0</v>
      </c>
      <c r="L650" s="467">
        <f t="shared" si="75"/>
        <v>0</v>
      </c>
      <c r="M650" s="467">
        <f t="shared" si="76"/>
        <v>6510.34</v>
      </c>
      <c r="N650" s="468">
        <f t="shared" si="77"/>
        <v>0</v>
      </c>
    </row>
    <row r="651" spans="1:14" ht="22.5" x14ac:dyDescent="0.25">
      <c r="A651" s="349" t="s">
        <v>329</v>
      </c>
      <c r="B651" s="349" t="s">
        <v>69</v>
      </c>
      <c r="C651" s="350" t="s">
        <v>396</v>
      </c>
      <c r="D651" s="351" t="s">
        <v>397</v>
      </c>
      <c r="E651" s="352" t="s">
        <v>67</v>
      </c>
      <c r="F651" s="353">
        <v>7</v>
      </c>
      <c r="G651" s="354">
        <v>6510.34</v>
      </c>
      <c r="H651" s="353">
        <v>45572.4</v>
      </c>
      <c r="I651" s="431"/>
      <c r="J651" s="431">
        <f t="shared" si="73"/>
        <v>6510.34</v>
      </c>
      <c r="K651" s="456">
        <f t="shared" si="74"/>
        <v>0</v>
      </c>
      <c r="L651" s="467">
        <f t="shared" si="75"/>
        <v>0</v>
      </c>
      <c r="M651" s="467">
        <f t="shared" si="76"/>
        <v>6510.34</v>
      </c>
      <c r="N651" s="468">
        <f t="shared" si="77"/>
        <v>0</v>
      </c>
    </row>
    <row r="652" spans="1:14" ht="30" x14ac:dyDescent="0.25">
      <c r="A652" s="343" t="s">
        <v>332</v>
      </c>
      <c r="B652" s="343" t="s">
        <v>53</v>
      </c>
      <c r="C652" s="344" t="s">
        <v>399</v>
      </c>
      <c r="D652" s="345" t="s">
        <v>400</v>
      </c>
      <c r="E652" s="346" t="s">
        <v>114</v>
      </c>
      <c r="F652" s="347">
        <v>258.94</v>
      </c>
      <c r="G652" s="348">
        <v>9.2100000000000009</v>
      </c>
      <c r="H652" s="347">
        <v>2384.8000000000002</v>
      </c>
      <c r="I652" s="431"/>
      <c r="J652" s="431">
        <f t="shared" si="73"/>
        <v>9.2100000000000009</v>
      </c>
      <c r="K652" s="456">
        <f t="shared" si="74"/>
        <v>0</v>
      </c>
      <c r="L652" s="467">
        <f t="shared" si="75"/>
        <v>0</v>
      </c>
      <c r="M652" s="467">
        <f t="shared" si="76"/>
        <v>9.2100000000000009</v>
      </c>
      <c r="N652" s="468">
        <f t="shared" si="77"/>
        <v>0</v>
      </c>
    </row>
    <row r="653" spans="1:14" ht="30" x14ac:dyDescent="0.25">
      <c r="A653" s="343" t="s">
        <v>335</v>
      </c>
      <c r="B653" s="343" t="s">
        <v>53</v>
      </c>
      <c r="C653" s="344" t="s">
        <v>474</v>
      </c>
      <c r="D653" s="345" t="s">
        <v>475</v>
      </c>
      <c r="E653" s="346" t="s">
        <v>67</v>
      </c>
      <c r="F653" s="347">
        <v>7</v>
      </c>
      <c r="G653" s="348">
        <v>121.2</v>
      </c>
      <c r="H653" s="347">
        <v>848.4</v>
      </c>
      <c r="I653" s="431"/>
      <c r="J653" s="431">
        <f t="shared" si="73"/>
        <v>121.2</v>
      </c>
      <c r="K653" s="456">
        <f t="shared" si="74"/>
        <v>0</v>
      </c>
      <c r="L653" s="467">
        <f t="shared" si="75"/>
        <v>0</v>
      </c>
      <c r="M653" s="467">
        <f t="shared" si="76"/>
        <v>121.2</v>
      </c>
      <c r="N653" s="468">
        <f t="shared" si="77"/>
        <v>0</v>
      </c>
    </row>
    <row r="654" spans="1:14" x14ac:dyDescent="0.25">
      <c r="A654" s="343" t="s">
        <v>338</v>
      </c>
      <c r="B654" s="343" t="s">
        <v>53</v>
      </c>
      <c r="C654" s="344" t="s">
        <v>476</v>
      </c>
      <c r="D654" s="345" t="s">
        <v>477</v>
      </c>
      <c r="E654" s="346" t="s">
        <v>67</v>
      </c>
      <c r="F654" s="347">
        <v>2</v>
      </c>
      <c r="G654" s="348">
        <v>4107.96</v>
      </c>
      <c r="H654" s="347">
        <v>8215.9</v>
      </c>
      <c r="I654" s="431"/>
      <c r="J654" s="431">
        <f t="shared" si="73"/>
        <v>4107.96</v>
      </c>
      <c r="K654" s="456">
        <f t="shared" si="74"/>
        <v>0</v>
      </c>
      <c r="L654" s="467">
        <f t="shared" si="75"/>
        <v>0</v>
      </c>
      <c r="M654" s="467">
        <f t="shared" si="76"/>
        <v>4107.96</v>
      </c>
      <c r="N654" s="468">
        <f t="shared" si="77"/>
        <v>0</v>
      </c>
    </row>
    <row r="655" spans="1:14" x14ac:dyDescent="0.25">
      <c r="A655" s="338"/>
      <c r="B655" s="339" t="s">
        <v>48</v>
      </c>
      <c r="C655" s="341" t="s">
        <v>110</v>
      </c>
      <c r="D655" s="341" t="s">
        <v>401</v>
      </c>
      <c r="E655" s="338"/>
      <c r="F655" s="338"/>
      <c r="G655" s="340"/>
      <c r="H655" s="342">
        <v>69755.600000000006</v>
      </c>
      <c r="I655" s="431"/>
      <c r="J655" s="431">
        <f t="shared" si="73"/>
        <v>0</v>
      </c>
      <c r="K655" s="456">
        <f t="shared" si="74"/>
        <v>0</v>
      </c>
      <c r="L655" s="467">
        <f t="shared" si="75"/>
        <v>0</v>
      </c>
      <c r="M655" s="467">
        <f t="shared" si="76"/>
        <v>0</v>
      </c>
      <c r="N655" s="468">
        <f t="shared" si="77"/>
        <v>0</v>
      </c>
    </row>
    <row r="656" spans="1:14" ht="45" x14ac:dyDescent="0.25">
      <c r="A656" s="343" t="s">
        <v>341</v>
      </c>
      <c r="B656" s="343" t="s">
        <v>53</v>
      </c>
      <c r="C656" s="344" t="s">
        <v>403</v>
      </c>
      <c r="D656" s="345" t="s">
        <v>404</v>
      </c>
      <c r="E656" s="346" t="s">
        <v>114</v>
      </c>
      <c r="F656" s="347">
        <v>436</v>
      </c>
      <c r="G656" s="348">
        <v>87.65</v>
      </c>
      <c r="H656" s="347">
        <v>38215.4</v>
      </c>
      <c r="I656" s="431">
        <f>-(160)*2</f>
        <v>-320</v>
      </c>
      <c r="J656" s="431">
        <f t="shared" si="73"/>
        <v>87.65</v>
      </c>
      <c r="K656" s="456">
        <f t="shared" si="74"/>
        <v>-28048</v>
      </c>
      <c r="L656" s="467">
        <f t="shared" si="75"/>
        <v>-320</v>
      </c>
      <c r="M656" s="467">
        <f t="shared" si="76"/>
        <v>87.65</v>
      </c>
      <c r="N656" s="468">
        <f t="shared" si="77"/>
        <v>-28048</v>
      </c>
    </row>
    <row r="657" spans="1:14" x14ac:dyDescent="0.25">
      <c r="A657" s="343" t="s">
        <v>344</v>
      </c>
      <c r="B657" s="343" t="s">
        <v>53</v>
      </c>
      <c r="C657" s="344" t="s">
        <v>406</v>
      </c>
      <c r="D657" s="345" t="s">
        <v>407</v>
      </c>
      <c r="E657" s="346" t="s">
        <v>114</v>
      </c>
      <c r="F657" s="347">
        <v>436</v>
      </c>
      <c r="G657" s="348">
        <v>72.34</v>
      </c>
      <c r="H657" s="347">
        <v>31540.2</v>
      </c>
      <c r="I657" s="431">
        <f>-(160)*2</f>
        <v>-320</v>
      </c>
      <c r="J657" s="431">
        <f t="shared" si="73"/>
        <v>72.34</v>
      </c>
      <c r="K657" s="456">
        <f t="shared" si="74"/>
        <v>-23148.800000000003</v>
      </c>
      <c r="L657" s="467">
        <f t="shared" si="75"/>
        <v>-320</v>
      </c>
      <c r="M657" s="467">
        <f t="shared" si="76"/>
        <v>72.34</v>
      </c>
      <c r="N657" s="468">
        <f t="shared" si="77"/>
        <v>-23148.800000000003</v>
      </c>
    </row>
    <row r="658" spans="1:14" x14ac:dyDescent="0.25">
      <c r="A658" s="338"/>
      <c r="B658" s="339" t="s">
        <v>48</v>
      </c>
      <c r="C658" s="341" t="s">
        <v>119</v>
      </c>
      <c r="D658" s="341" t="s">
        <v>120</v>
      </c>
      <c r="E658" s="338"/>
      <c r="F658" s="338"/>
      <c r="G658" s="340"/>
      <c r="H658" s="342">
        <v>96968.200000000012</v>
      </c>
      <c r="I658" s="431"/>
      <c r="J658" s="431">
        <f t="shared" si="73"/>
        <v>0</v>
      </c>
      <c r="K658" s="456">
        <f t="shared" si="74"/>
        <v>0</v>
      </c>
      <c r="L658" s="467">
        <f t="shared" si="75"/>
        <v>0</v>
      </c>
      <c r="M658" s="467">
        <f t="shared" si="76"/>
        <v>0</v>
      </c>
      <c r="N658" s="468">
        <f t="shared" si="77"/>
        <v>0</v>
      </c>
    </row>
    <row r="659" spans="1:14" ht="30" x14ac:dyDescent="0.25">
      <c r="A659" s="343" t="s">
        <v>347</v>
      </c>
      <c r="B659" s="343" t="s">
        <v>53</v>
      </c>
      <c r="C659" s="344" t="s">
        <v>122</v>
      </c>
      <c r="D659" s="345" t="s">
        <v>123</v>
      </c>
      <c r="E659" s="346" t="s">
        <v>43</v>
      </c>
      <c r="F659" s="347">
        <v>261.07</v>
      </c>
      <c r="G659" s="348">
        <v>169.77</v>
      </c>
      <c r="H659" s="347">
        <v>44321.9</v>
      </c>
      <c r="I659" s="431">
        <f>-160*(1.1+0.5+0.5)*0.128</f>
        <v>-43.008000000000003</v>
      </c>
      <c r="J659" s="431">
        <f t="shared" si="73"/>
        <v>169.77</v>
      </c>
      <c r="K659" s="456">
        <f t="shared" si="74"/>
        <v>-7301.4681600000013</v>
      </c>
      <c r="L659" s="467">
        <f t="shared" si="75"/>
        <v>-43.008000000000003</v>
      </c>
      <c r="M659" s="467">
        <f t="shared" si="76"/>
        <v>169.77</v>
      </c>
      <c r="N659" s="468">
        <f t="shared" si="77"/>
        <v>-7301.4681600000013</v>
      </c>
    </row>
    <row r="660" spans="1:14" ht="45" x14ac:dyDescent="0.25">
      <c r="A660" s="343" t="s">
        <v>350</v>
      </c>
      <c r="B660" s="343" t="s">
        <v>53</v>
      </c>
      <c r="C660" s="344" t="s">
        <v>125</v>
      </c>
      <c r="D660" s="345" t="s">
        <v>126</v>
      </c>
      <c r="E660" s="346" t="s">
        <v>43</v>
      </c>
      <c r="F660" s="347">
        <v>42.41</v>
      </c>
      <c r="G660" s="348">
        <v>154.66999999999999</v>
      </c>
      <c r="H660" s="347">
        <v>6559.6</v>
      </c>
      <c r="I660" s="431"/>
      <c r="J660" s="431">
        <f t="shared" si="73"/>
        <v>154.66999999999999</v>
      </c>
      <c r="K660" s="456">
        <f t="shared" si="74"/>
        <v>0</v>
      </c>
      <c r="L660" s="467">
        <f t="shared" si="75"/>
        <v>0</v>
      </c>
      <c r="M660" s="467">
        <f t="shared" si="76"/>
        <v>154.66999999999999</v>
      </c>
      <c r="N660" s="468">
        <f t="shared" si="77"/>
        <v>0</v>
      </c>
    </row>
    <row r="661" spans="1:14" ht="45" x14ac:dyDescent="0.25">
      <c r="A661" s="343" t="s">
        <v>353</v>
      </c>
      <c r="B661" s="343" t="s">
        <v>53</v>
      </c>
      <c r="C661" s="344" t="s">
        <v>417</v>
      </c>
      <c r="D661" s="345" t="s">
        <v>418</v>
      </c>
      <c r="E661" s="346" t="s">
        <v>43</v>
      </c>
      <c r="F661" s="347">
        <v>120.51</v>
      </c>
      <c r="G661" s="348">
        <v>257.77999999999997</v>
      </c>
      <c r="H661" s="347">
        <v>31065.1</v>
      </c>
      <c r="I661" s="431">
        <f>-160*(1.1+0.5+0.5)*0.128</f>
        <v>-43.008000000000003</v>
      </c>
      <c r="J661" s="431">
        <f t="shared" si="73"/>
        <v>257.77999999999997</v>
      </c>
      <c r="K661" s="456">
        <f t="shared" si="74"/>
        <v>-11086.60224</v>
      </c>
      <c r="L661" s="467">
        <f t="shared" si="75"/>
        <v>-43.008000000000003</v>
      </c>
      <c r="M661" s="467">
        <f t="shared" si="76"/>
        <v>257.77999999999997</v>
      </c>
      <c r="N661" s="468">
        <f t="shared" si="77"/>
        <v>-11086.60224</v>
      </c>
    </row>
    <row r="662" spans="1:14" ht="30" x14ac:dyDescent="0.25">
      <c r="A662" s="343" t="s">
        <v>83</v>
      </c>
      <c r="B662" s="343" t="s">
        <v>53</v>
      </c>
      <c r="C662" s="344" t="s">
        <v>420</v>
      </c>
      <c r="D662" s="345" t="s">
        <v>421</v>
      </c>
      <c r="E662" s="346" t="s">
        <v>43</v>
      </c>
      <c r="F662" s="347">
        <v>97.12</v>
      </c>
      <c r="G662" s="348">
        <v>154.66999999999999</v>
      </c>
      <c r="H662" s="347">
        <v>15021.6</v>
      </c>
      <c r="I662" s="431"/>
      <c r="J662" s="431">
        <f t="shared" si="73"/>
        <v>154.66999999999999</v>
      </c>
      <c r="K662" s="456">
        <f t="shared" si="74"/>
        <v>0</v>
      </c>
      <c r="L662" s="467">
        <f t="shared" si="75"/>
        <v>0</v>
      </c>
      <c r="M662" s="467">
        <f t="shared" si="76"/>
        <v>154.66999999999999</v>
      </c>
      <c r="N662" s="468">
        <f t="shared" si="77"/>
        <v>0</v>
      </c>
    </row>
    <row r="663" spans="1:14" x14ac:dyDescent="0.25">
      <c r="A663" s="338"/>
      <c r="B663" s="339" t="s">
        <v>48</v>
      </c>
      <c r="C663" s="341" t="s">
        <v>422</v>
      </c>
      <c r="D663" s="341" t="s">
        <v>423</v>
      </c>
      <c r="E663" s="338"/>
      <c r="F663" s="338"/>
      <c r="G663" s="340"/>
      <c r="H663" s="342">
        <v>98381.7</v>
      </c>
      <c r="I663" s="431"/>
      <c r="J663" s="431">
        <f t="shared" si="73"/>
        <v>0</v>
      </c>
      <c r="K663" s="456">
        <f t="shared" si="74"/>
        <v>0</v>
      </c>
      <c r="L663" s="467">
        <f t="shared" si="75"/>
        <v>0</v>
      </c>
      <c r="M663" s="467">
        <f t="shared" si="76"/>
        <v>0</v>
      </c>
      <c r="N663" s="468">
        <f t="shared" si="77"/>
        <v>0</v>
      </c>
    </row>
    <row r="664" spans="1:14" ht="30" x14ac:dyDescent="0.25">
      <c r="A664" s="343" t="s">
        <v>358</v>
      </c>
      <c r="B664" s="343" t="s">
        <v>53</v>
      </c>
      <c r="C664" s="344" t="s">
        <v>425</v>
      </c>
      <c r="D664" s="345" t="s">
        <v>426</v>
      </c>
      <c r="E664" s="346" t="s">
        <v>43</v>
      </c>
      <c r="F664" s="347">
        <v>859.83</v>
      </c>
      <c r="G664" s="348">
        <v>114.42</v>
      </c>
      <c r="H664" s="347">
        <v>98381.7</v>
      </c>
      <c r="I664" s="431"/>
      <c r="J664" s="431">
        <f t="shared" si="73"/>
        <v>114.42</v>
      </c>
      <c r="K664" s="456">
        <f t="shared" si="74"/>
        <v>0</v>
      </c>
      <c r="L664" s="467">
        <f t="shared" si="75"/>
        <v>0</v>
      </c>
      <c r="M664" s="467">
        <f t="shared" si="76"/>
        <v>114.42</v>
      </c>
      <c r="N664" s="468">
        <f t="shared" si="77"/>
        <v>0</v>
      </c>
    </row>
    <row r="665" spans="1:14" x14ac:dyDescent="0.25">
      <c r="A665" s="326"/>
      <c r="B665" s="326"/>
      <c r="C665" s="326"/>
      <c r="D665" s="326"/>
      <c r="E665" s="326"/>
      <c r="F665" s="326"/>
      <c r="G665" s="326"/>
      <c r="H665" s="326"/>
      <c r="I665" s="432"/>
      <c r="J665" s="432"/>
      <c r="K665" s="457"/>
      <c r="L665" s="467">
        <f t="shared" si="75"/>
        <v>0</v>
      </c>
      <c r="M665" s="467">
        <f t="shared" si="76"/>
        <v>0</v>
      </c>
      <c r="N665" s="468">
        <f t="shared" si="77"/>
        <v>0</v>
      </c>
    </row>
    <row r="666" spans="1:14" x14ac:dyDescent="0.25">
      <c r="A666" s="223"/>
      <c r="B666" s="223"/>
      <c r="C666" s="355" t="s">
        <v>427</v>
      </c>
      <c r="D666" s="356"/>
      <c r="E666" s="356"/>
      <c r="F666" s="356"/>
      <c r="G666" s="356"/>
      <c r="H666" s="356"/>
      <c r="I666" s="433"/>
      <c r="J666" s="433"/>
      <c r="K666" s="251"/>
      <c r="L666" s="467">
        <f t="shared" si="75"/>
        <v>0</v>
      </c>
      <c r="M666" s="467">
        <f t="shared" si="76"/>
        <v>0</v>
      </c>
      <c r="N666" s="468">
        <f t="shared" si="77"/>
        <v>0</v>
      </c>
    </row>
    <row r="667" spans="1:14" x14ac:dyDescent="0.25">
      <c r="A667" s="357"/>
      <c r="B667" s="358" t="s">
        <v>48</v>
      </c>
      <c r="C667" s="358" t="s">
        <v>428</v>
      </c>
      <c r="D667" s="358" t="s">
        <v>429</v>
      </c>
      <c r="E667" s="357"/>
      <c r="F667" s="357"/>
      <c r="G667" s="357"/>
      <c r="H667" s="357"/>
      <c r="I667" s="433"/>
      <c r="J667" s="434"/>
      <c r="K667" s="457"/>
      <c r="L667" s="467">
        <f t="shared" si="75"/>
        <v>0</v>
      </c>
      <c r="M667" s="467">
        <f t="shared" si="76"/>
        <v>0</v>
      </c>
      <c r="N667" s="468">
        <f t="shared" si="77"/>
        <v>0</v>
      </c>
    </row>
    <row r="668" spans="1:14" ht="24" x14ac:dyDescent="0.25">
      <c r="A668" s="359"/>
      <c r="B668" s="359" t="s">
        <v>53</v>
      </c>
      <c r="C668" s="360" t="s">
        <v>430</v>
      </c>
      <c r="D668" s="360" t="s">
        <v>431</v>
      </c>
      <c r="E668" s="361" t="s">
        <v>61</v>
      </c>
      <c r="F668" s="361"/>
      <c r="G668" s="361"/>
      <c r="H668" s="361"/>
      <c r="I668" s="435">
        <v>240</v>
      </c>
      <c r="J668" s="436">
        <v>257</v>
      </c>
      <c r="K668" s="458">
        <f t="shared" ref="K668:K681" si="78">+I668*J668</f>
        <v>61680</v>
      </c>
      <c r="L668" s="467">
        <f t="shared" si="75"/>
        <v>240</v>
      </c>
      <c r="M668" s="467">
        <f t="shared" si="76"/>
        <v>257</v>
      </c>
      <c r="N668" s="468">
        <f t="shared" si="77"/>
        <v>61680</v>
      </c>
    </row>
    <row r="669" spans="1:14" ht="24" x14ac:dyDescent="0.25">
      <c r="A669" s="359"/>
      <c r="B669" s="359" t="s">
        <v>53</v>
      </c>
      <c r="C669" s="360" t="s">
        <v>432</v>
      </c>
      <c r="D669" s="360" t="s">
        <v>433</v>
      </c>
      <c r="E669" s="361" t="s">
        <v>61</v>
      </c>
      <c r="F669" s="361"/>
      <c r="G669" s="361"/>
      <c r="H669" s="361"/>
      <c r="I669" s="435">
        <f>+I668</f>
        <v>240</v>
      </c>
      <c r="J669" s="436">
        <v>125</v>
      </c>
      <c r="K669" s="458">
        <f t="shared" si="78"/>
        <v>30000</v>
      </c>
      <c r="L669" s="467">
        <f t="shared" si="75"/>
        <v>240</v>
      </c>
      <c r="M669" s="467">
        <f t="shared" si="76"/>
        <v>125</v>
      </c>
      <c r="N669" s="468">
        <f t="shared" si="77"/>
        <v>30000</v>
      </c>
    </row>
    <row r="670" spans="1:14" ht="24" x14ac:dyDescent="0.25">
      <c r="A670" s="359"/>
      <c r="B670" s="359" t="s">
        <v>53</v>
      </c>
      <c r="C670" s="360" t="s">
        <v>434</v>
      </c>
      <c r="D670" s="360" t="s">
        <v>435</v>
      </c>
      <c r="E670" s="361" t="s">
        <v>67</v>
      </c>
      <c r="F670" s="361"/>
      <c r="G670" s="361"/>
      <c r="H670" s="361"/>
      <c r="I670" s="432">
        <v>2</v>
      </c>
      <c r="J670" s="436">
        <v>2150</v>
      </c>
      <c r="K670" s="458">
        <f t="shared" si="78"/>
        <v>4300</v>
      </c>
      <c r="L670" s="467">
        <f t="shared" si="75"/>
        <v>2</v>
      </c>
      <c r="M670" s="467">
        <f t="shared" si="76"/>
        <v>2150</v>
      </c>
      <c r="N670" s="468">
        <f t="shared" si="77"/>
        <v>4300</v>
      </c>
    </row>
    <row r="671" spans="1:14" ht="24" x14ac:dyDescent="0.25">
      <c r="A671" s="359"/>
      <c r="B671" s="359" t="s">
        <v>53</v>
      </c>
      <c r="C671" s="360" t="s">
        <v>436</v>
      </c>
      <c r="D671" s="360" t="s">
        <v>437</v>
      </c>
      <c r="E671" s="361" t="s">
        <v>67</v>
      </c>
      <c r="F671" s="361"/>
      <c r="G671" s="361"/>
      <c r="H671" s="361"/>
      <c r="I671" s="432">
        <v>0</v>
      </c>
      <c r="J671" s="436">
        <v>1200</v>
      </c>
      <c r="K671" s="458">
        <f t="shared" si="78"/>
        <v>0</v>
      </c>
      <c r="L671" s="467">
        <f t="shared" si="75"/>
        <v>0</v>
      </c>
      <c r="M671" s="467">
        <f t="shared" si="76"/>
        <v>1200</v>
      </c>
      <c r="N671" s="468">
        <f t="shared" si="77"/>
        <v>0</v>
      </c>
    </row>
    <row r="672" spans="1:14" x14ac:dyDescent="0.25">
      <c r="A672" s="359"/>
      <c r="B672" s="359" t="s">
        <v>53</v>
      </c>
      <c r="C672" s="360" t="s">
        <v>438</v>
      </c>
      <c r="D672" s="360" t="s">
        <v>439</v>
      </c>
      <c r="E672" s="361" t="s">
        <v>61</v>
      </c>
      <c r="F672" s="361"/>
      <c r="G672" s="361"/>
      <c r="H672" s="361"/>
      <c r="I672" s="435">
        <f>+I669</f>
        <v>240</v>
      </c>
      <c r="J672" s="436">
        <v>6.88</v>
      </c>
      <c r="K672" s="458">
        <f t="shared" si="78"/>
        <v>1651.2</v>
      </c>
      <c r="L672" s="467">
        <f t="shared" si="75"/>
        <v>240</v>
      </c>
      <c r="M672" s="467">
        <f t="shared" si="76"/>
        <v>6.88</v>
      </c>
      <c r="N672" s="468">
        <f t="shared" si="77"/>
        <v>1651.2</v>
      </c>
    </row>
    <row r="673" spans="1:14" x14ac:dyDescent="0.25">
      <c r="A673" s="362"/>
      <c r="B673" s="362" t="s">
        <v>69</v>
      </c>
      <c r="C673" s="363" t="s">
        <v>440</v>
      </c>
      <c r="D673" s="363" t="s">
        <v>441</v>
      </c>
      <c r="E673" s="364" t="s">
        <v>43</v>
      </c>
      <c r="F673" s="364"/>
      <c r="G673" s="364"/>
      <c r="H673" s="364"/>
      <c r="I673" s="435">
        <f>I668*25/1000</f>
        <v>6</v>
      </c>
      <c r="J673" s="436">
        <v>3700</v>
      </c>
      <c r="K673" s="458">
        <f t="shared" si="78"/>
        <v>22200</v>
      </c>
      <c r="L673" s="467">
        <f t="shared" si="75"/>
        <v>6</v>
      </c>
      <c r="M673" s="467">
        <f t="shared" si="76"/>
        <v>3700</v>
      </c>
      <c r="N673" s="468">
        <f t="shared" si="77"/>
        <v>22200</v>
      </c>
    </row>
    <row r="674" spans="1:14" x14ac:dyDescent="0.25">
      <c r="A674" s="362"/>
      <c r="B674" s="362"/>
      <c r="C674" s="363"/>
      <c r="D674" s="365" t="s">
        <v>442</v>
      </c>
      <c r="E674" s="364"/>
      <c r="F674" s="364"/>
      <c r="G674" s="364"/>
      <c r="H674" s="364"/>
      <c r="I674" s="435"/>
      <c r="J674" s="436"/>
      <c r="K674" s="458"/>
      <c r="L674" s="467">
        <f t="shared" si="75"/>
        <v>0</v>
      </c>
      <c r="M674" s="467">
        <f t="shared" si="76"/>
        <v>0</v>
      </c>
      <c r="N674" s="468">
        <f t="shared" si="77"/>
        <v>0</v>
      </c>
    </row>
    <row r="675" spans="1:14" ht="24" x14ac:dyDescent="0.25">
      <c r="A675" s="366" t="s">
        <v>154</v>
      </c>
      <c r="B675" s="366" t="s">
        <v>53</v>
      </c>
      <c r="C675" s="367" t="s">
        <v>155</v>
      </c>
      <c r="D675" s="367" t="s">
        <v>156</v>
      </c>
      <c r="E675" s="368" t="s">
        <v>61</v>
      </c>
      <c r="F675" s="364"/>
      <c r="G675" s="364"/>
      <c r="H675" s="364"/>
      <c r="I675" s="435">
        <v>776</v>
      </c>
      <c r="J675" s="437">
        <v>55.24</v>
      </c>
      <c r="K675" s="458">
        <f t="shared" si="78"/>
        <v>42866.239999999998</v>
      </c>
      <c r="L675" s="467">
        <f t="shared" si="75"/>
        <v>776</v>
      </c>
      <c r="M675" s="467">
        <f t="shared" si="76"/>
        <v>55.24</v>
      </c>
      <c r="N675" s="468">
        <f t="shared" si="77"/>
        <v>42866.239999999998</v>
      </c>
    </row>
    <row r="676" spans="1:14" x14ac:dyDescent="0.25">
      <c r="A676" s="366" t="s">
        <v>414</v>
      </c>
      <c r="B676" s="366" t="s">
        <v>53</v>
      </c>
      <c r="C676" s="367" t="s">
        <v>122</v>
      </c>
      <c r="D676" s="367" t="s">
        <v>123</v>
      </c>
      <c r="E676" s="368" t="s">
        <v>43</v>
      </c>
      <c r="F676" s="364"/>
      <c r="G676" s="364"/>
      <c r="H676" s="364"/>
      <c r="I676" s="432">
        <f>+I675*0.128</f>
        <v>99.328000000000003</v>
      </c>
      <c r="J676" s="437">
        <v>151.66</v>
      </c>
      <c r="K676" s="458">
        <f t="shared" si="78"/>
        <v>15064.08448</v>
      </c>
      <c r="L676" s="467">
        <f t="shared" si="75"/>
        <v>99.328000000000003</v>
      </c>
      <c r="M676" s="467">
        <f t="shared" si="76"/>
        <v>151.66</v>
      </c>
      <c r="N676" s="468">
        <f t="shared" si="77"/>
        <v>15064.08448</v>
      </c>
    </row>
    <row r="677" spans="1:14" ht="24" x14ac:dyDescent="0.25">
      <c r="A677" s="369" t="s">
        <v>272</v>
      </c>
      <c r="B677" s="366"/>
      <c r="C677" s="370" t="s">
        <v>443</v>
      </c>
      <c r="D677" s="367" t="s">
        <v>444</v>
      </c>
      <c r="E677" s="368" t="s">
        <v>61</v>
      </c>
      <c r="F677" s="364"/>
      <c r="G677" s="364"/>
      <c r="H677" s="364"/>
      <c r="I677" s="435">
        <f>+I668/1.05</f>
        <v>228.57142857142856</v>
      </c>
      <c r="J677" s="437">
        <v>338.17</v>
      </c>
      <c r="K677" s="458">
        <f t="shared" si="78"/>
        <v>77296</v>
      </c>
      <c r="L677" s="467">
        <f t="shared" si="75"/>
        <v>228.57142857142856</v>
      </c>
      <c r="M677" s="467">
        <f t="shared" si="76"/>
        <v>338.17</v>
      </c>
      <c r="N677" s="468">
        <f t="shared" si="77"/>
        <v>77296</v>
      </c>
    </row>
    <row r="678" spans="1:14" ht="24" x14ac:dyDescent="0.25">
      <c r="A678" s="369" t="s">
        <v>282</v>
      </c>
      <c r="B678" s="366"/>
      <c r="C678" s="326" t="s">
        <v>445</v>
      </c>
      <c r="D678" s="367" t="s">
        <v>446</v>
      </c>
      <c r="E678" s="368" t="s">
        <v>61</v>
      </c>
      <c r="F678" s="364"/>
      <c r="G678" s="364"/>
      <c r="H678" s="364"/>
      <c r="I678" s="435">
        <f>+I677</f>
        <v>228.57142857142856</v>
      </c>
      <c r="J678" s="437">
        <v>443.02</v>
      </c>
      <c r="K678" s="458">
        <f t="shared" si="78"/>
        <v>101261.71428571428</v>
      </c>
      <c r="L678" s="467">
        <f t="shared" si="75"/>
        <v>228.57142857142856</v>
      </c>
      <c r="M678" s="467">
        <f t="shared" si="76"/>
        <v>443.02</v>
      </c>
      <c r="N678" s="468">
        <f t="shared" si="77"/>
        <v>101261.71428571428</v>
      </c>
    </row>
    <row r="679" spans="1:14" x14ac:dyDescent="0.25">
      <c r="A679" s="369" t="s">
        <v>288</v>
      </c>
      <c r="B679" s="366" t="s">
        <v>53</v>
      </c>
      <c r="C679" s="371" t="s">
        <v>289</v>
      </c>
      <c r="D679" s="367" t="s">
        <v>290</v>
      </c>
      <c r="E679" s="368" t="s">
        <v>61</v>
      </c>
      <c r="F679" s="364"/>
      <c r="G679" s="364"/>
      <c r="H679" s="364"/>
      <c r="I679" s="435">
        <f>+I677</f>
        <v>228.57142857142856</v>
      </c>
      <c r="J679" s="437">
        <v>14.18</v>
      </c>
      <c r="K679" s="458">
        <f t="shared" si="78"/>
        <v>3241.1428571428569</v>
      </c>
      <c r="L679" s="467">
        <f t="shared" si="75"/>
        <v>228.57142857142856</v>
      </c>
      <c r="M679" s="467">
        <f t="shared" si="76"/>
        <v>14.18</v>
      </c>
      <c r="N679" s="468">
        <f t="shared" si="77"/>
        <v>3241.1428571428569</v>
      </c>
    </row>
    <row r="680" spans="1:14" x14ac:dyDescent="0.25">
      <c r="A680" s="369" t="s">
        <v>124</v>
      </c>
      <c r="B680" s="366" t="s">
        <v>53</v>
      </c>
      <c r="C680" s="371" t="s">
        <v>291</v>
      </c>
      <c r="D680" s="367" t="s">
        <v>292</v>
      </c>
      <c r="E680" s="368" t="s">
        <v>61</v>
      </c>
      <c r="F680" s="364"/>
      <c r="G680" s="364"/>
      <c r="H680" s="364"/>
      <c r="I680" s="435">
        <f>+I677</f>
        <v>228.57142857142856</v>
      </c>
      <c r="J680" s="437">
        <v>20.62</v>
      </c>
      <c r="K680" s="458">
        <f t="shared" si="78"/>
        <v>4713.1428571428569</v>
      </c>
      <c r="L680" s="467">
        <f t="shared" si="75"/>
        <v>228.57142857142856</v>
      </c>
      <c r="M680" s="467">
        <f t="shared" si="76"/>
        <v>20.62</v>
      </c>
      <c r="N680" s="468">
        <f t="shared" si="77"/>
        <v>4713.1428571428569</v>
      </c>
    </row>
    <row r="681" spans="1:14" ht="24" x14ac:dyDescent="0.25">
      <c r="A681" s="372" t="s">
        <v>416</v>
      </c>
      <c r="B681" s="372" t="s">
        <v>53</v>
      </c>
      <c r="C681" s="373" t="s">
        <v>417</v>
      </c>
      <c r="D681" s="374" t="s">
        <v>418</v>
      </c>
      <c r="E681" s="375" t="s">
        <v>43</v>
      </c>
      <c r="F681" s="364"/>
      <c r="G681" s="364"/>
      <c r="H681" s="364"/>
      <c r="I681" s="435">
        <f>+I676</f>
        <v>99.328000000000003</v>
      </c>
      <c r="J681" s="437">
        <v>257.77999999999997</v>
      </c>
      <c r="K681" s="458">
        <f t="shared" si="78"/>
        <v>25604.771839999998</v>
      </c>
      <c r="L681" s="467">
        <f t="shared" si="75"/>
        <v>99.328000000000003</v>
      </c>
      <c r="M681" s="467">
        <f t="shared" si="76"/>
        <v>257.77999999999997</v>
      </c>
      <c r="N681" s="468">
        <f t="shared" si="77"/>
        <v>25604.771839999998</v>
      </c>
    </row>
    <row r="682" spans="1:14" x14ac:dyDescent="0.25">
      <c r="A682" s="372"/>
      <c r="B682" s="372"/>
      <c r="C682" s="373"/>
      <c r="D682" s="374"/>
      <c r="E682" s="375"/>
      <c r="F682" s="364"/>
      <c r="G682" s="364"/>
      <c r="H682" s="364"/>
      <c r="I682" s="435"/>
      <c r="J682" s="437"/>
      <c r="K682" s="458">
        <f>SUM(K579:K681)</f>
        <v>7293.4259200000197</v>
      </c>
      <c r="L682" s="223"/>
      <c r="M682" s="223"/>
      <c r="N682" s="223"/>
    </row>
    <row r="683" spans="1:14" x14ac:dyDescent="0.25">
      <c r="A683" s="223"/>
      <c r="B683" s="223"/>
      <c r="C683" s="223"/>
      <c r="D683" s="223"/>
      <c r="E683" s="223"/>
      <c r="F683" s="223"/>
      <c r="G683" s="223"/>
      <c r="H683" s="223"/>
      <c r="I683" s="244"/>
      <c r="J683" s="244"/>
      <c r="K683" s="251"/>
      <c r="L683" s="223"/>
      <c r="M683" s="223"/>
      <c r="N683" s="223"/>
    </row>
    <row r="684" spans="1:14" ht="15.75" x14ac:dyDescent="0.25">
      <c r="A684" s="327" t="s">
        <v>478</v>
      </c>
      <c r="B684" s="327"/>
      <c r="C684" s="327"/>
      <c r="D684" s="328"/>
      <c r="E684" s="329"/>
      <c r="F684" s="494" t="s">
        <v>90</v>
      </c>
      <c r="G684" s="494"/>
      <c r="H684" s="494"/>
      <c r="I684" s="495" t="s">
        <v>91</v>
      </c>
      <c r="J684" s="495"/>
      <c r="K684" s="495"/>
      <c r="L684" s="496" t="s">
        <v>16</v>
      </c>
      <c r="M684" s="496"/>
      <c r="N684" s="496"/>
    </row>
    <row r="685" spans="1:14" ht="24" x14ac:dyDescent="0.25">
      <c r="A685" s="330" t="s">
        <v>92</v>
      </c>
      <c r="B685" s="330"/>
      <c r="C685" s="330" t="s">
        <v>826</v>
      </c>
      <c r="D685" s="331" t="s">
        <v>45</v>
      </c>
      <c r="E685" s="331" t="s">
        <v>46</v>
      </c>
      <c r="F685" s="332" t="s">
        <v>47</v>
      </c>
      <c r="G685" s="333" t="s">
        <v>93</v>
      </c>
      <c r="H685" s="334" t="s">
        <v>94</v>
      </c>
      <c r="I685" s="428" t="s">
        <v>47</v>
      </c>
      <c r="J685" s="429" t="s">
        <v>95</v>
      </c>
      <c r="K685" s="454" t="s">
        <v>94</v>
      </c>
      <c r="L685" s="335" t="s">
        <v>47</v>
      </c>
      <c r="M685" s="336" t="s">
        <v>95</v>
      </c>
      <c r="N685" s="337" t="s">
        <v>96</v>
      </c>
    </row>
    <row r="686" spans="1:14" x14ac:dyDescent="0.25">
      <c r="A686" s="338"/>
      <c r="B686" s="339" t="s">
        <v>48</v>
      </c>
      <c r="C686" s="341" t="s">
        <v>97</v>
      </c>
      <c r="D686" s="341" t="s">
        <v>98</v>
      </c>
      <c r="E686" s="338"/>
      <c r="F686" s="338"/>
      <c r="G686" s="340"/>
      <c r="H686" s="342">
        <v>116659.90000000001</v>
      </c>
      <c r="I686" s="431"/>
      <c r="J686" s="431"/>
      <c r="K686" s="459"/>
      <c r="L686" s="223"/>
      <c r="M686" s="223"/>
      <c r="N686" s="223"/>
    </row>
    <row r="687" spans="1:14" ht="30" x14ac:dyDescent="0.25">
      <c r="A687" s="343" t="s">
        <v>130</v>
      </c>
      <c r="B687" s="343" t="s">
        <v>53</v>
      </c>
      <c r="C687" s="344" t="s">
        <v>147</v>
      </c>
      <c r="D687" s="345" t="s">
        <v>148</v>
      </c>
      <c r="E687" s="346" t="s">
        <v>61</v>
      </c>
      <c r="F687" s="347">
        <v>26.13</v>
      </c>
      <c r="G687" s="348">
        <v>40.770000000000003</v>
      </c>
      <c r="H687" s="347">
        <v>1065.3</v>
      </c>
      <c r="I687" s="431"/>
      <c r="J687" s="431">
        <f>G687</f>
        <v>40.770000000000003</v>
      </c>
      <c r="K687" s="456">
        <f>I687*J687</f>
        <v>0</v>
      </c>
      <c r="L687" s="467">
        <f>I687</f>
        <v>0</v>
      </c>
      <c r="M687" s="467">
        <f>J687</f>
        <v>40.770000000000003</v>
      </c>
      <c r="N687" s="468">
        <f>L687*M687</f>
        <v>0</v>
      </c>
    </row>
    <row r="688" spans="1:14" ht="30" x14ac:dyDescent="0.25">
      <c r="A688" s="343" t="s">
        <v>133</v>
      </c>
      <c r="B688" s="343" t="s">
        <v>53</v>
      </c>
      <c r="C688" s="344" t="s">
        <v>155</v>
      </c>
      <c r="D688" s="345" t="s">
        <v>156</v>
      </c>
      <c r="E688" s="346" t="s">
        <v>61</v>
      </c>
      <c r="F688" s="347">
        <v>49.88</v>
      </c>
      <c r="G688" s="348">
        <v>55.24</v>
      </c>
      <c r="H688" s="347">
        <v>2755.4</v>
      </c>
      <c r="I688" s="431">
        <v>-49.88</v>
      </c>
      <c r="J688" s="431">
        <f t="shared" ref="J688:J751" si="79">G688</f>
        <v>55.24</v>
      </c>
      <c r="K688" s="456">
        <f>I688*J688</f>
        <v>-2755.3712</v>
      </c>
      <c r="L688" s="467">
        <f t="shared" ref="L688:L751" si="80">I688</f>
        <v>-49.88</v>
      </c>
      <c r="M688" s="467">
        <f t="shared" ref="M688:M751" si="81">J688</f>
        <v>55.24</v>
      </c>
      <c r="N688" s="468">
        <f t="shared" ref="N688:N751" si="82">L688*M688</f>
        <v>-2755.3712</v>
      </c>
    </row>
    <row r="689" spans="1:14" ht="30" x14ac:dyDescent="0.25">
      <c r="A689" s="343" t="s">
        <v>51</v>
      </c>
      <c r="B689" s="343" t="s">
        <v>53</v>
      </c>
      <c r="C689" s="344" t="s">
        <v>158</v>
      </c>
      <c r="D689" s="345" t="s">
        <v>159</v>
      </c>
      <c r="E689" s="346" t="s">
        <v>61</v>
      </c>
      <c r="F689" s="347">
        <v>26.13</v>
      </c>
      <c r="G689" s="348">
        <v>98.64</v>
      </c>
      <c r="H689" s="347">
        <v>2577.5</v>
      </c>
      <c r="I689" s="431"/>
      <c r="J689" s="431">
        <f t="shared" si="79"/>
        <v>98.64</v>
      </c>
      <c r="K689" s="456">
        <f t="shared" ref="K689:K752" si="83">I689*J689</f>
        <v>0</v>
      </c>
      <c r="L689" s="467">
        <f t="shared" si="80"/>
        <v>0</v>
      </c>
      <c r="M689" s="467">
        <f t="shared" si="81"/>
        <v>98.64</v>
      </c>
      <c r="N689" s="468">
        <f t="shared" si="82"/>
        <v>0</v>
      </c>
    </row>
    <row r="690" spans="1:14" ht="30" x14ac:dyDescent="0.25">
      <c r="A690" s="343" t="s">
        <v>138</v>
      </c>
      <c r="B690" s="343" t="s">
        <v>53</v>
      </c>
      <c r="C690" s="344" t="s">
        <v>175</v>
      </c>
      <c r="D690" s="345" t="s">
        <v>176</v>
      </c>
      <c r="E690" s="346" t="s">
        <v>114</v>
      </c>
      <c r="F690" s="347">
        <v>2.2000000000000002</v>
      </c>
      <c r="G690" s="348">
        <v>147.30000000000001</v>
      </c>
      <c r="H690" s="347">
        <v>324.10000000000002</v>
      </c>
      <c r="I690" s="431"/>
      <c r="J690" s="431">
        <f t="shared" si="79"/>
        <v>147.30000000000001</v>
      </c>
      <c r="K690" s="456">
        <f t="shared" si="83"/>
        <v>0</v>
      </c>
      <c r="L690" s="467">
        <f t="shared" si="80"/>
        <v>0</v>
      </c>
      <c r="M690" s="467">
        <f t="shared" si="81"/>
        <v>147.30000000000001</v>
      </c>
      <c r="N690" s="468">
        <f t="shared" si="82"/>
        <v>0</v>
      </c>
    </row>
    <row r="691" spans="1:14" ht="30" x14ac:dyDescent="0.25">
      <c r="A691" s="343" t="s">
        <v>141</v>
      </c>
      <c r="B691" s="343" t="s">
        <v>53</v>
      </c>
      <c r="C691" s="344" t="s">
        <v>184</v>
      </c>
      <c r="D691" s="345" t="s">
        <v>185</v>
      </c>
      <c r="E691" s="346" t="s">
        <v>56</v>
      </c>
      <c r="F691" s="347">
        <v>6.93</v>
      </c>
      <c r="G691" s="348">
        <v>257.77999999999997</v>
      </c>
      <c r="H691" s="347">
        <v>1786.4</v>
      </c>
      <c r="I691" s="431"/>
      <c r="J691" s="431">
        <f t="shared" si="79"/>
        <v>257.77999999999997</v>
      </c>
      <c r="K691" s="456">
        <f t="shared" si="83"/>
        <v>0</v>
      </c>
      <c r="L691" s="467">
        <f t="shared" si="80"/>
        <v>0</v>
      </c>
      <c r="M691" s="467">
        <f t="shared" si="81"/>
        <v>257.77999999999997</v>
      </c>
      <c r="N691" s="468">
        <f t="shared" si="82"/>
        <v>0</v>
      </c>
    </row>
    <row r="692" spans="1:14" ht="30" x14ac:dyDescent="0.25">
      <c r="A692" s="343" t="s">
        <v>144</v>
      </c>
      <c r="B692" s="343" t="s">
        <v>53</v>
      </c>
      <c r="C692" s="344" t="s">
        <v>187</v>
      </c>
      <c r="D692" s="345" t="s">
        <v>188</v>
      </c>
      <c r="E692" s="346" t="s">
        <v>56</v>
      </c>
      <c r="F692" s="347">
        <v>24.32</v>
      </c>
      <c r="G692" s="348">
        <v>257.77999999999997</v>
      </c>
      <c r="H692" s="347">
        <v>6269.2</v>
      </c>
      <c r="I692" s="431"/>
      <c r="J692" s="431">
        <f t="shared" si="79"/>
        <v>257.77999999999997</v>
      </c>
      <c r="K692" s="456">
        <f t="shared" si="83"/>
        <v>0</v>
      </c>
      <c r="L692" s="467">
        <f t="shared" si="80"/>
        <v>0</v>
      </c>
      <c r="M692" s="467">
        <f t="shared" si="81"/>
        <v>257.77999999999997</v>
      </c>
      <c r="N692" s="468">
        <f t="shared" si="82"/>
        <v>0</v>
      </c>
    </row>
    <row r="693" spans="1:14" ht="30" x14ac:dyDescent="0.25">
      <c r="A693" s="343" t="s">
        <v>63</v>
      </c>
      <c r="B693" s="343" t="s">
        <v>53</v>
      </c>
      <c r="C693" s="344" t="s">
        <v>190</v>
      </c>
      <c r="D693" s="345" t="s">
        <v>191</v>
      </c>
      <c r="E693" s="346" t="s">
        <v>56</v>
      </c>
      <c r="F693" s="347">
        <v>7.3</v>
      </c>
      <c r="G693" s="348">
        <v>13.15</v>
      </c>
      <c r="H693" s="347">
        <v>96</v>
      </c>
      <c r="I693" s="431"/>
      <c r="J693" s="431">
        <f t="shared" si="79"/>
        <v>13.15</v>
      </c>
      <c r="K693" s="456">
        <f t="shared" si="83"/>
        <v>0</v>
      </c>
      <c r="L693" s="467">
        <f t="shared" si="80"/>
        <v>0</v>
      </c>
      <c r="M693" s="467">
        <f t="shared" si="81"/>
        <v>13.15</v>
      </c>
      <c r="N693" s="468">
        <f t="shared" si="82"/>
        <v>0</v>
      </c>
    </row>
    <row r="694" spans="1:14" ht="30" x14ac:dyDescent="0.25">
      <c r="A694" s="343" t="s">
        <v>110</v>
      </c>
      <c r="B694" s="343" t="s">
        <v>53</v>
      </c>
      <c r="C694" s="344" t="s">
        <v>193</v>
      </c>
      <c r="D694" s="345" t="s">
        <v>194</v>
      </c>
      <c r="E694" s="346" t="s">
        <v>56</v>
      </c>
      <c r="F694" s="347">
        <v>21.27</v>
      </c>
      <c r="G694" s="348">
        <v>315.64999999999998</v>
      </c>
      <c r="H694" s="347">
        <v>6713.9</v>
      </c>
      <c r="I694" s="431"/>
      <c r="J694" s="431">
        <f t="shared" si="79"/>
        <v>315.64999999999998</v>
      </c>
      <c r="K694" s="456">
        <f t="shared" si="83"/>
        <v>0</v>
      </c>
      <c r="L694" s="467">
        <f t="shared" si="80"/>
        <v>0</v>
      </c>
      <c r="M694" s="467">
        <f t="shared" si="81"/>
        <v>315.64999999999998</v>
      </c>
      <c r="N694" s="468">
        <f t="shared" si="82"/>
        <v>0</v>
      </c>
    </row>
    <row r="695" spans="1:14" ht="30" x14ac:dyDescent="0.25">
      <c r="A695" s="343" t="s">
        <v>151</v>
      </c>
      <c r="B695" s="343" t="s">
        <v>53</v>
      </c>
      <c r="C695" s="344" t="s">
        <v>196</v>
      </c>
      <c r="D695" s="345" t="s">
        <v>197</v>
      </c>
      <c r="E695" s="346" t="s">
        <v>56</v>
      </c>
      <c r="F695" s="347">
        <v>6.38</v>
      </c>
      <c r="G695" s="348">
        <v>15.78</v>
      </c>
      <c r="H695" s="347">
        <v>100.7</v>
      </c>
      <c r="I695" s="431"/>
      <c r="J695" s="431">
        <f t="shared" si="79"/>
        <v>15.78</v>
      </c>
      <c r="K695" s="456">
        <f t="shared" si="83"/>
        <v>0</v>
      </c>
      <c r="L695" s="467">
        <f t="shared" si="80"/>
        <v>0</v>
      </c>
      <c r="M695" s="467">
        <f t="shared" si="81"/>
        <v>15.78</v>
      </c>
      <c r="N695" s="468">
        <f t="shared" si="82"/>
        <v>0</v>
      </c>
    </row>
    <row r="696" spans="1:14" ht="45" x14ac:dyDescent="0.25">
      <c r="A696" s="343" t="s">
        <v>154</v>
      </c>
      <c r="B696" s="343" t="s">
        <v>53</v>
      </c>
      <c r="C696" s="344" t="s">
        <v>199</v>
      </c>
      <c r="D696" s="345" t="s">
        <v>200</v>
      </c>
      <c r="E696" s="346" t="s">
        <v>56</v>
      </c>
      <c r="F696" s="347">
        <v>10.95</v>
      </c>
      <c r="G696" s="348">
        <v>837.79</v>
      </c>
      <c r="H696" s="347">
        <v>9173.7999999999993</v>
      </c>
      <c r="I696" s="431"/>
      <c r="J696" s="431">
        <f t="shared" si="79"/>
        <v>837.79</v>
      </c>
      <c r="K696" s="456">
        <f t="shared" si="83"/>
        <v>0</v>
      </c>
      <c r="L696" s="467">
        <f t="shared" si="80"/>
        <v>0</v>
      </c>
      <c r="M696" s="467">
        <f t="shared" si="81"/>
        <v>837.79</v>
      </c>
      <c r="N696" s="468">
        <f t="shared" si="82"/>
        <v>0</v>
      </c>
    </row>
    <row r="697" spans="1:14" ht="45" x14ac:dyDescent="0.25">
      <c r="A697" s="343" t="s">
        <v>157</v>
      </c>
      <c r="B697" s="343" t="s">
        <v>53</v>
      </c>
      <c r="C697" s="344" t="s">
        <v>202</v>
      </c>
      <c r="D697" s="345" t="s">
        <v>203</v>
      </c>
      <c r="E697" s="346" t="s">
        <v>56</v>
      </c>
      <c r="F697" s="347">
        <v>12.75</v>
      </c>
      <c r="G697" s="348">
        <v>1116.6199999999999</v>
      </c>
      <c r="H697" s="347">
        <v>14236.9</v>
      </c>
      <c r="I697" s="431"/>
      <c r="J697" s="431">
        <f t="shared" si="79"/>
        <v>1116.6199999999999</v>
      </c>
      <c r="K697" s="456">
        <f t="shared" si="83"/>
        <v>0</v>
      </c>
      <c r="L697" s="467">
        <f t="shared" si="80"/>
        <v>0</v>
      </c>
      <c r="M697" s="467">
        <f t="shared" si="81"/>
        <v>1116.6199999999999</v>
      </c>
      <c r="N697" s="468">
        <f t="shared" si="82"/>
        <v>0</v>
      </c>
    </row>
    <row r="698" spans="1:14" x14ac:dyDescent="0.25">
      <c r="A698" s="343" t="s">
        <v>160</v>
      </c>
      <c r="B698" s="343" t="s">
        <v>53</v>
      </c>
      <c r="C698" s="344" t="s">
        <v>205</v>
      </c>
      <c r="D698" s="345" t="s">
        <v>206</v>
      </c>
      <c r="E698" s="346" t="s">
        <v>61</v>
      </c>
      <c r="F698" s="347">
        <v>131.79</v>
      </c>
      <c r="G698" s="348">
        <v>99.96</v>
      </c>
      <c r="H698" s="347">
        <v>13173.7</v>
      </c>
      <c r="I698" s="431"/>
      <c r="J698" s="431">
        <f t="shared" si="79"/>
        <v>99.96</v>
      </c>
      <c r="K698" s="456">
        <f t="shared" si="83"/>
        <v>0</v>
      </c>
      <c r="L698" s="467">
        <f t="shared" si="80"/>
        <v>0</v>
      </c>
      <c r="M698" s="467">
        <f t="shared" si="81"/>
        <v>99.96</v>
      </c>
      <c r="N698" s="468">
        <f t="shared" si="82"/>
        <v>0</v>
      </c>
    </row>
    <row r="699" spans="1:14" ht="30" x14ac:dyDescent="0.25">
      <c r="A699" s="343" t="s">
        <v>163</v>
      </c>
      <c r="B699" s="343" t="s">
        <v>53</v>
      </c>
      <c r="C699" s="344" t="s">
        <v>211</v>
      </c>
      <c r="D699" s="345" t="s">
        <v>212</v>
      </c>
      <c r="E699" s="346" t="s">
        <v>61</v>
      </c>
      <c r="F699" s="347">
        <v>131.79</v>
      </c>
      <c r="G699" s="348">
        <v>149.94</v>
      </c>
      <c r="H699" s="347">
        <v>19760.599999999999</v>
      </c>
      <c r="I699" s="431"/>
      <c r="J699" s="431">
        <f t="shared" si="79"/>
        <v>149.94</v>
      </c>
      <c r="K699" s="456">
        <f t="shared" si="83"/>
        <v>0</v>
      </c>
      <c r="L699" s="467">
        <f t="shared" si="80"/>
        <v>0</v>
      </c>
      <c r="M699" s="467">
        <f t="shared" si="81"/>
        <v>149.94</v>
      </c>
      <c r="N699" s="468">
        <f t="shared" si="82"/>
        <v>0</v>
      </c>
    </row>
    <row r="700" spans="1:14" ht="30" x14ac:dyDescent="0.25">
      <c r="A700" s="343" t="s">
        <v>167</v>
      </c>
      <c r="B700" s="343" t="s">
        <v>53</v>
      </c>
      <c r="C700" s="344" t="s">
        <v>217</v>
      </c>
      <c r="D700" s="345" t="s">
        <v>218</v>
      </c>
      <c r="E700" s="346" t="s">
        <v>56</v>
      </c>
      <c r="F700" s="347">
        <v>117.62</v>
      </c>
      <c r="G700" s="348">
        <v>98.6</v>
      </c>
      <c r="H700" s="347">
        <v>11597.3</v>
      </c>
      <c r="I700" s="431"/>
      <c r="J700" s="431">
        <f t="shared" si="79"/>
        <v>98.6</v>
      </c>
      <c r="K700" s="456">
        <f t="shared" si="83"/>
        <v>0</v>
      </c>
      <c r="L700" s="467">
        <f t="shared" si="80"/>
        <v>0</v>
      </c>
      <c r="M700" s="467">
        <f t="shared" si="81"/>
        <v>98.6</v>
      </c>
      <c r="N700" s="468">
        <f t="shared" si="82"/>
        <v>0</v>
      </c>
    </row>
    <row r="701" spans="1:14" ht="30" x14ac:dyDescent="0.25">
      <c r="A701" s="343" t="s">
        <v>171</v>
      </c>
      <c r="B701" s="343" t="s">
        <v>53</v>
      </c>
      <c r="C701" s="344" t="s">
        <v>220</v>
      </c>
      <c r="D701" s="345" t="s">
        <v>221</v>
      </c>
      <c r="E701" s="346" t="s">
        <v>56</v>
      </c>
      <c r="F701" s="347">
        <v>20.96</v>
      </c>
      <c r="G701" s="348">
        <v>247.39</v>
      </c>
      <c r="H701" s="347">
        <v>5185.3</v>
      </c>
      <c r="I701" s="431"/>
      <c r="J701" s="431">
        <f t="shared" si="79"/>
        <v>247.39</v>
      </c>
      <c r="K701" s="456">
        <f t="shared" si="83"/>
        <v>0</v>
      </c>
      <c r="L701" s="467">
        <f t="shared" si="80"/>
        <v>0</v>
      </c>
      <c r="M701" s="467">
        <f t="shared" si="81"/>
        <v>247.39</v>
      </c>
      <c r="N701" s="468">
        <f t="shared" si="82"/>
        <v>0</v>
      </c>
    </row>
    <row r="702" spans="1:14" x14ac:dyDescent="0.25">
      <c r="A702" s="343" t="s">
        <v>174</v>
      </c>
      <c r="B702" s="343" t="s">
        <v>53</v>
      </c>
      <c r="C702" s="344" t="s">
        <v>223</v>
      </c>
      <c r="D702" s="345" t="s">
        <v>224</v>
      </c>
      <c r="E702" s="346" t="s">
        <v>56</v>
      </c>
      <c r="F702" s="347">
        <v>20.96</v>
      </c>
      <c r="G702" s="348">
        <v>44.72</v>
      </c>
      <c r="H702" s="347">
        <v>937.3</v>
      </c>
      <c r="I702" s="431"/>
      <c r="J702" s="431">
        <f t="shared" si="79"/>
        <v>44.72</v>
      </c>
      <c r="K702" s="456">
        <f t="shared" si="83"/>
        <v>0</v>
      </c>
      <c r="L702" s="467">
        <f t="shared" si="80"/>
        <v>0</v>
      </c>
      <c r="M702" s="467">
        <f t="shared" si="81"/>
        <v>44.72</v>
      </c>
      <c r="N702" s="468">
        <f t="shared" si="82"/>
        <v>0</v>
      </c>
    </row>
    <row r="703" spans="1:14" x14ac:dyDescent="0.25">
      <c r="A703" s="343" t="s">
        <v>177</v>
      </c>
      <c r="B703" s="343" t="s">
        <v>53</v>
      </c>
      <c r="C703" s="344" t="s">
        <v>226</v>
      </c>
      <c r="D703" s="345" t="s">
        <v>227</v>
      </c>
      <c r="E703" s="346" t="s">
        <v>56</v>
      </c>
      <c r="F703" s="347">
        <v>20.96</v>
      </c>
      <c r="G703" s="348">
        <v>11.84</v>
      </c>
      <c r="H703" s="347">
        <v>248.2</v>
      </c>
      <c r="I703" s="431"/>
      <c r="J703" s="431">
        <f t="shared" si="79"/>
        <v>11.84</v>
      </c>
      <c r="K703" s="456">
        <f t="shared" si="83"/>
        <v>0</v>
      </c>
      <c r="L703" s="467">
        <f t="shared" si="80"/>
        <v>0</v>
      </c>
      <c r="M703" s="467">
        <f t="shared" si="81"/>
        <v>11.84</v>
      </c>
      <c r="N703" s="468">
        <f t="shared" si="82"/>
        <v>0</v>
      </c>
    </row>
    <row r="704" spans="1:14" ht="30" x14ac:dyDescent="0.25">
      <c r="A704" s="343" t="s">
        <v>180</v>
      </c>
      <c r="B704" s="343" t="s">
        <v>53</v>
      </c>
      <c r="C704" s="344" t="s">
        <v>41</v>
      </c>
      <c r="D704" s="345" t="s">
        <v>42</v>
      </c>
      <c r="E704" s="346" t="s">
        <v>43</v>
      </c>
      <c r="F704" s="347">
        <v>41.92</v>
      </c>
      <c r="G704" s="348">
        <v>116</v>
      </c>
      <c r="H704" s="347">
        <v>4862.7</v>
      </c>
      <c r="I704" s="431"/>
      <c r="J704" s="431">
        <f t="shared" si="79"/>
        <v>116</v>
      </c>
      <c r="K704" s="456">
        <f t="shared" si="83"/>
        <v>0</v>
      </c>
      <c r="L704" s="467">
        <f t="shared" si="80"/>
        <v>0</v>
      </c>
      <c r="M704" s="467">
        <f t="shared" si="81"/>
        <v>116</v>
      </c>
      <c r="N704" s="468">
        <f t="shared" si="82"/>
        <v>0</v>
      </c>
    </row>
    <row r="705" spans="1:14" ht="30" x14ac:dyDescent="0.25">
      <c r="A705" s="343" t="s">
        <v>183</v>
      </c>
      <c r="B705" s="343" t="s">
        <v>53</v>
      </c>
      <c r="C705" s="344" t="s">
        <v>230</v>
      </c>
      <c r="D705" s="345" t="s">
        <v>231</v>
      </c>
      <c r="E705" s="346" t="s">
        <v>56</v>
      </c>
      <c r="F705" s="347">
        <v>48.33</v>
      </c>
      <c r="G705" s="348">
        <v>143.36000000000001</v>
      </c>
      <c r="H705" s="347">
        <v>6928.6</v>
      </c>
      <c r="I705" s="431"/>
      <c r="J705" s="431">
        <f t="shared" si="79"/>
        <v>143.36000000000001</v>
      </c>
      <c r="K705" s="456">
        <f t="shared" si="83"/>
        <v>0</v>
      </c>
      <c r="L705" s="467">
        <f t="shared" si="80"/>
        <v>0</v>
      </c>
      <c r="M705" s="467">
        <f t="shared" si="81"/>
        <v>143.36000000000001</v>
      </c>
      <c r="N705" s="468">
        <f t="shared" si="82"/>
        <v>0</v>
      </c>
    </row>
    <row r="706" spans="1:14" ht="30" x14ac:dyDescent="0.25">
      <c r="A706" s="343" t="s">
        <v>186</v>
      </c>
      <c r="B706" s="343" t="s">
        <v>53</v>
      </c>
      <c r="C706" s="344" t="s">
        <v>233</v>
      </c>
      <c r="D706" s="345" t="s">
        <v>234</v>
      </c>
      <c r="E706" s="346" t="s">
        <v>56</v>
      </c>
      <c r="F706" s="347">
        <v>13.36</v>
      </c>
      <c r="G706" s="348">
        <v>318.27999999999997</v>
      </c>
      <c r="H706" s="347">
        <v>4252.2</v>
      </c>
      <c r="I706" s="431"/>
      <c r="J706" s="431">
        <f t="shared" si="79"/>
        <v>318.27999999999997</v>
      </c>
      <c r="K706" s="456">
        <f t="shared" si="83"/>
        <v>0</v>
      </c>
      <c r="L706" s="467">
        <f t="shared" si="80"/>
        <v>0</v>
      </c>
      <c r="M706" s="467">
        <f t="shared" si="81"/>
        <v>318.27999999999997</v>
      </c>
      <c r="N706" s="468">
        <f t="shared" si="82"/>
        <v>0</v>
      </c>
    </row>
    <row r="707" spans="1:14" x14ac:dyDescent="0.25">
      <c r="A707" s="349" t="s">
        <v>189</v>
      </c>
      <c r="B707" s="349" t="s">
        <v>69</v>
      </c>
      <c r="C707" s="350" t="s">
        <v>236</v>
      </c>
      <c r="D707" s="351" t="s">
        <v>237</v>
      </c>
      <c r="E707" s="352" t="s">
        <v>43</v>
      </c>
      <c r="F707" s="353">
        <v>26.72</v>
      </c>
      <c r="G707" s="354">
        <v>172.71</v>
      </c>
      <c r="H707" s="353">
        <v>4614.8</v>
      </c>
      <c r="I707" s="431"/>
      <c r="J707" s="431">
        <f t="shared" si="79"/>
        <v>172.71</v>
      </c>
      <c r="K707" s="456">
        <f t="shared" si="83"/>
        <v>0</v>
      </c>
      <c r="L707" s="467">
        <f t="shared" si="80"/>
        <v>0</v>
      </c>
      <c r="M707" s="467">
        <f t="shared" si="81"/>
        <v>172.71</v>
      </c>
      <c r="N707" s="468">
        <f t="shared" si="82"/>
        <v>0</v>
      </c>
    </row>
    <row r="708" spans="1:14" x14ac:dyDescent="0.25">
      <c r="A708" s="338"/>
      <c r="B708" s="339" t="s">
        <v>48</v>
      </c>
      <c r="C708" s="341" t="s">
        <v>133</v>
      </c>
      <c r="D708" s="341" t="s">
        <v>247</v>
      </c>
      <c r="E708" s="338"/>
      <c r="F708" s="338"/>
      <c r="G708" s="340"/>
      <c r="H708" s="342">
        <v>889</v>
      </c>
      <c r="I708" s="431"/>
      <c r="J708" s="431">
        <f t="shared" si="79"/>
        <v>0</v>
      </c>
      <c r="K708" s="456">
        <f t="shared" si="83"/>
        <v>0</v>
      </c>
      <c r="L708" s="467">
        <f t="shared" si="80"/>
        <v>0</v>
      </c>
      <c r="M708" s="467">
        <f t="shared" si="81"/>
        <v>0</v>
      </c>
      <c r="N708" s="468">
        <f t="shared" si="82"/>
        <v>0</v>
      </c>
    </row>
    <row r="709" spans="1:14" x14ac:dyDescent="0.25">
      <c r="A709" s="343" t="s">
        <v>192</v>
      </c>
      <c r="B709" s="343" t="s">
        <v>53</v>
      </c>
      <c r="C709" s="344" t="s">
        <v>249</v>
      </c>
      <c r="D709" s="345" t="s">
        <v>250</v>
      </c>
      <c r="E709" s="346" t="s">
        <v>114</v>
      </c>
      <c r="F709" s="347">
        <v>22.53</v>
      </c>
      <c r="G709" s="348">
        <v>32.880000000000003</v>
      </c>
      <c r="H709" s="347">
        <v>740.8</v>
      </c>
      <c r="I709" s="431"/>
      <c r="J709" s="431">
        <f t="shared" si="79"/>
        <v>32.880000000000003</v>
      </c>
      <c r="K709" s="456">
        <f t="shared" si="83"/>
        <v>0</v>
      </c>
      <c r="L709" s="467">
        <f t="shared" si="80"/>
        <v>0</v>
      </c>
      <c r="M709" s="467">
        <f t="shared" si="81"/>
        <v>32.880000000000003</v>
      </c>
      <c r="N709" s="468">
        <f t="shared" si="82"/>
        <v>0</v>
      </c>
    </row>
    <row r="710" spans="1:14" ht="30" x14ac:dyDescent="0.25">
      <c r="A710" s="343" t="s">
        <v>195</v>
      </c>
      <c r="B710" s="343" t="s">
        <v>53</v>
      </c>
      <c r="C710" s="344" t="s">
        <v>252</v>
      </c>
      <c r="D710" s="345" t="s">
        <v>253</v>
      </c>
      <c r="E710" s="346" t="s">
        <v>114</v>
      </c>
      <c r="F710" s="347">
        <v>22.53</v>
      </c>
      <c r="G710" s="348">
        <v>6.58</v>
      </c>
      <c r="H710" s="347">
        <v>148.19999999999999</v>
      </c>
      <c r="I710" s="431"/>
      <c r="J710" s="431">
        <f t="shared" si="79"/>
        <v>6.58</v>
      </c>
      <c r="K710" s="456">
        <f t="shared" si="83"/>
        <v>0</v>
      </c>
      <c r="L710" s="467">
        <f t="shared" si="80"/>
        <v>0</v>
      </c>
      <c r="M710" s="467">
        <f t="shared" si="81"/>
        <v>6.58</v>
      </c>
      <c r="N710" s="468">
        <f t="shared" si="82"/>
        <v>0</v>
      </c>
    </row>
    <row r="711" spans="1:14" x14ac:dyDescent="0.25">
      <c r="A711" s="338"/>
      <c r="B711" s="339" t="s">
        <v>48</v>
      </c>
      <c r="C711" s="341" t="s">
        <v>51</v>
      </c>
      <c r="D711" s="341" t="s">
        <v>52</v>
      </c>
      <c r="E711" s="338"/>
      <c r="F711" s="338"/>
      <c r="G711" s="340"/>
      <c r="H711" s="342">
        <v>11518.6</v>
      </c>
      <c r="I711" s="431"/>
      <c r="J711" s="431">
        <f t="shared" si="79"/>
        <v>0</v>
      </c>
      <c r="K711" s="456">
        <f t="shared" si="83"/>
        <v>0</v>
      </c>
      <c r="L711" s="467">
        <f t="shared" si="80"/>
        <v>0</v>
      </c>
      <c r="M711" s="467">
        <f t="shared" si="81"/>
        <v>0</v>
      </c>
      <c r="N711" s="468">
        <f t="shared" si="82"/>
        <v>0</v>
      </c>
    </row>
    <row r="712" spans="1:14" ht="30" x14ac:dyDescent="0.25">
      <c r="A712" s="343" t="s">
        <v>198</v>
      </c>
      <c r="B712" s="343" t="s">
        <v>53</v>
      </c>
      <c r="C712" s="344" t="s">
        <v>107</v>
      </c>
      <c r="D712" s="345" t="s">
        <v>108</v>
      </c>
      <c r="E712" s="346" t="s">
        <v>56</v>
      </c>
      <c r="F712" s="347">
        <v>3.31</v>
      </c>
      <c r="G712" s="348">
        <v>3239.16</v>
      </c>
      <c r="H712" s="347">
        <v>10721.6</v>
      </c>
      <c r="I712" s="431"/>
      <c r="J712" s="431">
        <f t="shared" si="79"/>
        <v>3239.16</v>
      </c>
      <c r="K712" s="456">
        <f t="shared" si="83"/>
        <v>0</v>
      </c>
      <c r="L712" s="467">
        <f t="shared" si="80"/>
        <v>0</v>
      </c>
      <c r="M712" s="467">
        <f t="shared" si="81"/>
        <v>3239.16</v>
      </c>
      <c r="N712" s="468">
        <f t="shared" si="82"/>
        <v>0</v>
      </c>
    </row>
    <row r="713" spans="1:14" ht="30" x14ac:dyDescent="0.25">
      <c r="A713" s="343" t="s">
        <v>201</v>
      </c>
      <c r="B713" s="343" t="s">
        <v>53</v>
      </c>
      <c r="C713" s="344" t="s">
        <v>276</v>
      </c>
      <c r="D713" s="345" t="s">
        <v>277</v>
      </c>
      <c r="E713" s="346" t="s">
        <v>56</v>
      </c>
      <c r="F713" s="347">
        <v>0.25</v>
      </c>
      <c r="G713" s="348">
        <v>3188.13</v>
      </c>
      <c r="H713" s="347">
        <v>797</v>
      </c>
      <c r="I713" s="431"/>
      <c r="J713" s="431">
        <f t="shared" si="79"/>
        <v>3188.13</v>
      </c>
      <c r="K713" s="456">
        <f t="shared" si="83"/>
        <v>0</v>
      </c>
      <c r="L713" s="467">
        <f t="shared" si="80"/>
        <v>0</v>
      </c>
      <c r="M713" s="467">
        <f t="shared" si="81"/>
        <v>3188.13</v>
      </c>
      <c r="N713" s="468">
        <f t="shared" si="82"/>
        <v>0</v>
      </c>
    </row>
    <row r="714" spans="1:14" x14ac:dyDescent="0.25">
      <c r="A714" s="338"/>
      <c r="B714" s="339" t="s">
        <v>48</v>
      </c>
      <c r="C714" s="341" t="s">
        <v>138</v>
      </c>
      <c r="D714" s="341" t="s">
        <v>278</v>
      </c>
      <c r="E714" s="338"/>
      <c r="F714" s="338"/>
      <c r="G714" s="340"/>
      <c r="H714" s="342">
        <v>43712.3</v>
      </c>
      <c r="I714" s="431"/>
      <c r="J714" s="431">
        <f t="shared" si="79"/>
        <v>0</v>
      </c>
      <c r="K714" s="456">
        <f t="shared" si="83"/>
        <v>0</v>
      </c>
      <c r="L714" s="467">
        <f t="shared" si="80"/>
        <v>0</v>
      </c>
      <c r="M714" s="467">
        <f t="shared" si="81"/>
        <v>0</v>
      </c>
      <c r="N714" s="468">
        <f t="shared" si="82"/>
        <v>0</v>
      </c>
    </row>
    <row r="715" spans="1:14" x14ac:dyDescent="0.25">
      <c r="A715" s="343" t="s">
        <v>204</v>
      </c>
      <c r="B715" s="343" t="s">
        <v>53</v>
      </c>
      <c r="C715" s="344" t="s">
        <v>283</v>
      </c>
      <c r="D715" s="345" t="s">
        <v>284</v>
      </c>
      <c r="E715" s="346" t="s">
        <v>61</v>
      </c>
      <c r="F715" s="347">
        <v>26.13</v>
      </c>
      <c r="G715" s="348">
        <v>302.54000000000002</v>
      </c>
      <c r="H715" s="347">
        <v>7905.4</v>
      </c>
      <c r="I715" s="431">
        <v>-26.13</v>
      </c>
      <c r="J715" s="431">
        <f t="shared" si="79"/>
        <v>302.54000000000002</v>
      </c>
      <c r="K715" s="456">
        <f t="shared" si="83"/>
        <v>-7905.3702000000003</v>
      </c>
      <c r="L715" s="467">
        <f t="shared" si="80"/>
        <v>-26.13</v>
      </c>
      <c r="M715" s="467">
        <f t="shared" si="81"/>
        <v>302.54000000000002</v>
      </c>
      <c r="N715" s="468">
        <f t="shared" si="82"/>
        <v>-7905.3702000000003</v>
      </c>
    </row>
    <row r="716" spans="1:14" ht="30" x14ac:dyDescent="0.25">
      <c r="A716" s="343" t="s">
        <v>207</v>
      </c>
      <c r="B716" s="343" t="s">
        <v>53</v>
      </c>
      <c r="C716" s="344" t="s">
        <v>289</v>
      </c>
      <c r="D716" s="345" t="s">
        <v>290</v>
      </c>
      <c r="E716" s="346" t="s">
        <v>61</v>
      </c>
      <c r="F716" s="347">
        <v>26.13</v>
      </c>
      <c r="G716" s="348">
        <v>14.18</v>
      </c>
      <c r="H716" s="347">
        <v>370.5</v>
      </c>
      <c r="I716" s="431">
        <v>-26.13</v>
      </c>
      <c r="J716" s="431">
        <f t="shared" si="79"/>
        <v>14.18</v>
      </c>
      <c r="K716" s="456">
        <f t="shared" si="83"/>
        <v>-370.52339999999998</v>
      </c>
      <c r="L716" s="467">
        <f t="shared" si="80"/>
        <v>-26.13</v>
      </c>
      <c r="M716" s="467">
        <f t="shared" si="81"/>
        <v>14.18</v>
      </c>
      <c r="N716" s="468">
        <f t="shared" si="82"/>
        <v>-370.52339999999998</v>
      </c>
    </row>
    <row r="717" spans="1:14" ht="30" x14ac:dyDescent="0.25">
      <c r="A717" s="343" t="s">
        <v>210</v>
      </c>
      <c r="B717" s="343" t="s">
        <v>53</v>
      </c>
      <c r="C717" s="344" t="s">
        <v>291</v>
      </c>
      <c r="D717" s="345" t="s">
        <v>292</v>
      </c>
      <c r="E717" s="346" t="s">
        <v>61</v>
      </c>
      <c r="F717" s="347">
        <v>49.88</v>
      </c>
      <c r="G717" s="348">
        <v>20.62</v>
      </c>
      <c r="H717" s="347">
        <v>1028.5</v>
      </c>
      <c r="I717" s="431">
        <v>-49.88</v>
      </c>
      <c r="J717" s="431">
        <f t="shared" si="79"/>
        <v>20.62</v>
      </c>
      <c r="K717" s="456">
        <f t="shared" si="83"/>
        <v>-1028.5256000000002</v>
      </c>
      <c r="L717" s="467">
        <f t="shared" si="80"/>
        <v>-49.88</v>
      </c>
      <c r="M717" s="467">
        <f t="shared" si="81"/>
        <v>20.62</v>
      </c>
      <c r="N717" s="468">
        <f t="shared" si="82"/>
        <v>-1028.5256000000002</v>
      </c>
    </row>
    <row r="718" spans="1:14" ht="30" x14ac:dyDescent="0.25">
      <c r="A718" s="343" t="s">
        <v>213</v>
      </c>
      <c r="B718" s="343" t="s">
        <v>53</v>
      </c>
      <c r="C718" s="344" t="s">
        <v>294</v>
      </c>
      <c r="D718" s="345" t="s">
        <v>295</v>
      </c>
      <c r="E718" s="346" t="s">
        <v>61</v>
      </c>
      <c r="F718" s="347">
        <v>49.88</v>
      </c>
      <c r="G718" s="348">
        <v>396.71</v>
      </c>
      <c r="H718" s="347">
        <v>19787.900000000001</v>
      </c>
      <c r="I718" s="431">
        <v>-49.88</v>
      </c>
      <c r="J718" s="431">
        <f t="shared" si="79"/>
        <v>396.71</v>
      </c>
      <c r="K718" s="456">
        <f t="shared" si="83"/>
        <v>-19787.894799999998</v>
      </c>
      <c r="L718" s="467">
        <f t="shared" si="80"/>
        <v>-49.88</v>
      </c>
      <c r="M718" s="467">
        <f t="shared" si="81"/>
        <v>396.71</v>
      </c>
      <c r="N718" s="468">
        <f t="shared" si="82"/>
        <v>-19787.894799999998</v>
      </c>
    </row>
    <row r="719" spans="1:14" ht="30" x14ac:dyDescent="0.25">
      <c r="A719" s="343" t="s">
        <v>216</v>
      </c>
      <c r="B719" s="343" t="s">
        <v>53</v>
      </c>
      <c r="C719" s="344" t="s">
        <v>297</v>
      </c>
      <c r="D719" s="345" t="s">
        <v>298</v>
      </c>
      <c r="E719" s="346" t="s">
        <v>61</v>
      </c>
      <c r="F719" s="347">
        <v>26.13</v>
      </c>
      <c r="G719" s="348">
        <v>559.51</v>
      </c>
      <c r="H719" s="347">
        <v>14620</v>
      </c>
      <c r="I719" s="431">
        <v>-26.13</v>
      </c>
      <c r="J719" s="431">
        <f t="shared" si="79"/>
        <v>559.51</v>
      </c>
      <c r="K719" s="456">
        <f t="shared" si="83"/>
        <v>-14619.996299999999</v>
      </c>
      <c r="L719" s="467">
        <f t="shared" si="80"/>
        <v>-26.13</v>
      </c>
      <c r="M719" s="467">
        <f t="shared" si="81"/>
        <v>559.51</v>
      </c>
      <c r="N719" s="468">
        <f t="shared" si="82"/>
        <v>-14619.996299999999</v>
      </c>
    </row>
    <row r="720" spans="1:14" x14ac:dyDescent="0.25">
      <c r="A720" s="338"/>
      <c r="B720" s="339" t="s">
        <v>48</v>
      </c>
      <c r="C720" s="341" t="s">
        <v>63</v>
      </c>
      <c r="D720" s="341" t="s">
        <v>64</v>
      </c>
      <c r="E720" s="338"/>
      <c r="F720" s="338"/>
      <c r="G720" s="340"/>
      <c r="H720" s="342">
        <v>77594.600000000006</v>
      </c>
      <c r="I720" s="431"/>
      <c r="J720" s="431">
        <f t="shared" si="79"/>
        <v>0</v>
      </c>
      <c r="K720" s="456">
        <f t="shared" si="83"/>
        <v>0</v>
      </c>
      <c r="L720" s="467">
        <f t="shared" si="80"/>
        <v>0</v>
      </c>
      <c r="M720" s="467">
        <f t="shared" si="81"/>
        <v>0</v>
      </c>
      <c r="N720" s="468">
        <f t="shared" si="82"/>
        <v>0</v>
      </c>
    </row>
    <row r="721" spans="1:14" ht="45" x14ac:dyDescent="0.25">
      <c r="A721" s="343" t="s">
        <v>219</v>
      </c>
      <c r="B721" s="343" t="s">
        <v>53</v>
      </c>
      <c r="C721" s="344" t="s">
        <v>309</v>
      </c>
      <c r="D721" s="345" t="s">
        <v>310</v>
      </c>
      <c r="E721" s="346" t="s">
        <v>114</v>
      </c>
      <c r="F721" s="347">
        <v>2</v>
      </c>
      <c r="G721" s="348">
        <v>415.61</v>
      </c>
      <c r="H721" s="347">
        <v>831.2</v>
      </c>
      <c r="I721" s="431"/>
      <c r="J721" s="431">
        <f t="shared" si="79"/>
        <v>415.61</v>
      </c>
      <c r="K721" s="456">
        <f t="shared" si="83"/>
        <v>0</v>
      </c>
      <c r="L721" s="467">
        <f t="shared" si="80"/>
        <v>0</v>
      </c>
      <c r="M721" s="467">
        <f t="shared" si="81"/>
        <v>415.61</v>
      </c>
      <c r="N721" s="468">
        <f t="shared" si="82"/>
        <v>0</v>
      </c>
    </row>
    <row r="722" spans="1:14" ht="22.5" x14ac:dyDescent="0.25">
      <c r="A722" s="349" t="s">
        <v>222</v>
      </c>
      <c r="B722" s="349" t="s">
        <v>69</v>
      </c>
      <c r="C722" s="350" t="s">
        <v>312</v>
      </c>
      <c r="D722" s="351" t="s">
        <v>313</v>
      </c>
      <c r="E722" s="352" t="s">
        <v>114</v>
      </c>
      <c r="F722" s="353">
        <v>2</v>
      </c>
      <c r="G722" s="354">
        <v>731.26</v>
      </c>
      <c r="H722" s="353">
        <v>1462.5</v>
      </c>
      <c r="I722" s="431"/>
      <c r="J722" s="431">
        <f t="shared" si="79"/>
        <v>731.26</v>
      </c>
      <c r="K722" s="456">
        <f t="shared" si="83"/>
        <v>0</v>
      </c>
      <c r="L722" s="467">
        <f t="shared" si="80"/>
        <v>0</v>
      </c>
      <c r="M722" s="467">
        <f t="shared" si="81"/>
        <v>731.26</v>
      </c>
      <c r="N722" s="468">
        <f t="shared" si="82"/>
        <v>0</v>
      </c>
    </row>
    <row r="723" spans="1:14" ht="45" x14ac:dyDescent="0.25">
      <c r="A723" s="343" t="s">
        <v>225</v>
      </c>
      <c r="B723" s="343" t="s">
        <v>53</v>
      </c>
      <c r="C723" s="344" t="s">
        <v>315</v>
      </c>
      <c r="D723" s="345" t="s">
        <v>316</v>
      </c>
      <c r="E723" s="346" t="s">
        <v>114</v>
      </c>
      <c r="F723" s="347">
        <v>22.53</v>
      </c>
      <c r="G723" s="348">
        <v>552.39</v>
      </c>
      <c r="H723" s="347">
        <v>12445.3</v>
      </c>
      <c r="I723" s="431"/>
      <c r="J723" s="431">
        <f t="shared" si="79"/>
        <v>552.39</v>
      </c>
      <c r="K723" s="456">
        <f t="shared" si="83"/>
        <v>0</v>
      </c>
      <c r="L723" s="467">
        <f t="shared" si="80"/>
        <v>0</v>
      </c>
      <c r="M723" s="467">
        <f t="shared" si="81"/>
        <v>552.39</v>
      </c>
      <c r="N723" s="468">
        <f t="shared" si="82"/>
        <v>0</v>
      </c>
    </row>
    <row r="724" spans="1:14" ht="22.5" x14ac:dyDescent="0.25">
      <c r="A724" s="349" t="s">
        <v>228</v>
      </c>
      <c r="B724" s="349" t="s">
        <v>69</v>
      </c>
      <c r="C724" s="350" t="s">
        <v>318</v>
      </c>
      <c r="D724" s="351" t="s">
        <v>319</v>
      </c>
      <c r="E724" s="352" t="s">
        <v>114</v>
      </c>
      <c r="F724" s="353">
        <v>22.53</v>
      </c>
      <c r="G724" s="354">
        <v>1060.07</v>
      </c>
      <c r="H724" s="353">
        <v>23883.4</v>
      </c>
      <c r="I724" s="431"/>
      <c r="J724" s="431">
        <f t="shared" si="79"/>
        <v>1060.07</v>
      </c>
      <c r="K724" s="456">
        <f t="shared" si="83"/>
        <v>0</v>
      </c>
      <c r="L724" s="467">
        <f t="shared" si="80"/>
        <v>0</v>
      </c>
      <c r="M724" s="467">
        <f t="shared" si="81"/>
        <v>1060.07</v>
      </c>
      <c r="N724" s="468">
        <f t="shared" si="82"/>
        <v>0</v>
      </c>
    </row>
    <row r="725" spans="1:14" x14ac:dyDescent="0.25">
      <c r="A725" s="349" t="s">
        <v>229</v>
      </c>
      <c r="B725" s="349" t="s">
        <v>69</v>
      </c>
      <c r="C725" s="350" t="s">
        <v>321</v>
      </c>
      <c r="D725" s="351" t="s">
        <v>322</v>
      </c>
      <c r="E725" s="352" t="s">
        <v>67</v>
      </c>
      <c r="F725" s="353">
        <v>2</v>
      </c>
      <c r="G725" s="354">
        <v>739.15</v>
      </c>
      <c r="H725" s="353">
        <v>1478.3</v>
      </c>
      <c r="I725" s="431"/>
      <c r="J725" s="431">
        <f t="shared" si="79"/>
        <v>739.15</v>
      </c>
      <c r="K725" s="456">
        <f t="shared" si="83"/>
        <v>0</v>
      </c>
      <c r="L725" s="467">
        <f t="shared" si="80"/>
        <v>0</v>
      </c>
      <c r="M725" s="467">
        <f t="shared" si="81"/>
        <v>739.15</v>
      </c>
      <c r="N725" s="468">
        <f t="shared" si="82"/>
        <v>0</v>
      </c>
    </row>
    <row r="726" spans="1:14" ht="30" x14ac:dyDescent="0.25">
      <c r="A726" s="343" t="s">
        <v>232</v>
      </c>
      <c r="B726" s="343" t="s">
        <v>53</v>
      </c>
      <c r="C726" s="344" t="s">
        <v>333</v>
      </c>
      <c r="D726" s="345" t="s">
        <v>334</v>
      </c>
      <c r="E726" s="346" t="s">
        <v>67</v>
      </c>
      <c r="F726" s="347">
        <v>1</v>
      </c>
      <c r="G726" s="348">
        <v>195.97</v>
      </c>
      <c r="H726" s="347">
        <v>196</v>
      </c>
      <c r="I726" s="431"/>
      <c r="J726" s="431">
        <f t="shared" si="79"/>
        <v>195.97</v>
      </c>
      <c r="K726" s="456">
        <f t="shared" si="83"/>
        <v>0</v>
      </c>
      <c r="L726" s="467">
        <f t="shared" si="80"/>
        <v>0</v>
      </c>
      <c r="M726" s="467">
        <f t="shared" si="81"/>
        <v>195.97</v>
      </c>
      <c r="N726" s="468">
        <f t="shared" si="82"/>
        <v>0</v>
      </c>
    </row>
    <row r="727" spans="1:14" ht="22.5" x14ac:dyDescent="0.25">
      <c r="A727" s="349" t="s">
        <v>235</v>
      </c>
      <c r="B727" s="349" t="s">
        <v>69</v>
      </c>
      <c r="C727" s="350" t="s">
        <v>336</v>
      </c>
      <c r="D727" s="351" t="s">
        <v>337</v>
      </c>
      <c r="E727" s="352" t="s">
        <v>67</v>
      </c>
      <c r="F727" s="353">
        <v>1</v>
      </c>
      <c r="G727" s="354">
        <v>660.24</v>
      </c>
      <c r="H727" s="353">
        <v>660.2</v>
      </c>
      <c r="I727" s="431"/>
      <c r="J727" s="431">
        <f t="shared" si="79"/>
        <v>660.24</v>
      </c>
      <c r="K727" s="456">
        <f t="shared" si="83"/>
        <v>0</v>
      </c>
      <c r="L727" s="467">
        <f t="shared" si="80"/>
        <v>0</v>
      </c>
      <c r="M727" s="467">
        <f t="shared" si="81"/>
        <v>660.24</v>
      </c>
      <c r="N727" s="468">
        <f t="shared" si="82"/>
        <v>0</v>
      </c>
    </row>
    <row r="728" spans="1:14" ht="30" x14ac:dyDescent="0.25">
      <c r="A728" s="343" t="s">
        <v>238</v>
      </c>
      <c r="B728" s="343" t="s">
        <v>53</v>
      </c>
      <c r="C728" s="344" t="s">
        <v>339</v>
      </c>
      <c r="D728" s="345" t="s">
        <v>340</v>
      </c>
      <c r="E728" s="346" t="s">
        <v>67</v>
      </c>
      <c r="F728" s="347">
        <v>1</v>
      </c>
      <c r="G728" s="348">
        <v>260.41000000000003</v>
      </c>
      <c r="H728" s="347">
        <v>260.39999999999998</v>
      </c>
      <c r="I728" s="431"/>
      <c r="J728" s="431">
        <f t="shared" si="79"/>
        <v>260.41000000000003</v>
      </c>
      <c r="K728" s="456">
        <f t="shared" si="83"/>
        <v>0</v>
      </c>
      <c r="L728" s="467">
        <f t="shared" si="80"/>
        <v>0</v>
      </c>
      <c r="M728" s="467">
        <f t="shared" si="81"/>
        <v>260.41000000000003</v>
      </c>
      <c r="N728" s="468">
        <f t="shared" si="82"/>
        <v>0</v>
      </c>
    </row>
    <row r="729" spans="1:14" ht="22.5" x14ac:dyDescent="0.25">
      <c r="A729" s="349" t="s">
        <v>241</v>
      </c>
      <c r="B729" s="349" t="s">
        <v>69</v>
      </c>
      <c r="C729" s="350" t="s">
        <v>342</v>
      </c>
      <c r="D729" s="351" t="s">
        <v>343</v>
      </c>
      <c r="E729" s="352" t="s">
        <v>67</v>
      </c>
      <c r="F729" s="353">
        <v>1.02</v>
      </c>
      <c r="G729" s="354">
        <v>1839.99</v>
      </c>
      <c r="H729" s="353">
        <v>1876.8</v>
      </c>
      <c r="I729" s="431"/>
      <c r="J729" s="431">
        <f t="shared" si="79"/>
        <v>1839.99</v>
      </c>
      <c r="K729" s="456">
        <f t="shared" si="83"/>
        <v>0</v>
      </c>
      <c r="L729" s="467">
        <f t="shared" si="80"/>
        <v>0</v>
      </c>
      <c r="M729" s="467">
        <f t="shared" si="81"/>
        <v>1839.99</v>
      </c>
      <c r="N729" s="468">
        <f t="shared" si="82"/>
        <v>0</v>
      </c>
    </row>
    <row r="730" spans="1:14" ht="30" x14ac:dyDescent="0.25">
      <c r="A730" s="343" t="s">
        <v>244</v>
      </c>
      <c r="B730" s="343" t="s">
        <v>53</v>
      </c>
      <c r="C730" s="344" t="s">
        <v>348</v>
      </c>
      <c r="D730" s="345" t="s">
        <v>349</v>
      </c>
      <c r="E730" s="346" t="s">
        <v>67</v>
      </c>
      <c r="F730" s="347">
        <v>1</v>
      </c>
      <c r="G730" s="348">
        <v>219.64</v>
      </c>
      <c r="H730" s="347">
        <v>219.6</v>
      </c>
      <c r="I730" s="431"/>
      <c r="J730" s="431">
        <f t="shared" si="79"/>
        <v>219.64</v>
      </c>
      <c r="K730" s="456">
        <f t="shared" si="83"/>
        <v>0</v>
      </c>
      <c r="L730" s="467">
        <f t="shared" si="80"/>
        <v>0</v>
      </c>
      <c r="M730" s="467">
        <f t="shared" si="81"/>
        <v>219.64</v>
      </c>
      <c r="N730" s="468">
        <f t="shared" si="82"/>
        <v>0</v>
      </c>
    </row>
    <row r="731" spans="1:14" ht="22.5" x14ac:dyDescent="0.25">
      <c r="A731" s="349" t="s">
        <v>248</v>
      </c>
      <c r="B731" s="349" t="s">
        <v>69</v>
      </c>
      <c r="C731" s="350" t="s">
        <v>354</v>
      </c>
      <c r="D731" s="351" t="s">
        <v>355</v>
      </c>
      <c r="E731" s="352" t="s">
        <v>67</v>
      </c>
      <c r="F731" s="353">
        <v>1.02</v>
      </c>
      <c r="G731" s="354">
        <v>1129.77</v>
      </c>
      <c r="H731" s="353">
        <v>1152.4000000000001</v>
      </c>
      <c r="I731" s="431"/>
      <c r="J731" s="431">
        <f t="shared" si="79"/>
        <v>1129.77</v>
      </c>
      <c r="K731" s="456">
        <f t="shared" si="83"/>
        <v>0</v>
      </c>
      <c r="L731" s="467">
        <f t="shared" si="80"/>
        <v>0</v>
      </c>
      <c r="M731" s="467">
        <f t="shared" si="81"/>
        <v>1129.77</v>
      </c>
      <c r="N731" s="468">
        <f t="shared" si="82"/>
        <v>0</v>
      </c>
    </row>
    <row r="732" spans="1:14" ht="90" x14ac:dyDescent="0.25">
      <c r="A732" s="343" t="s">
        <v>251</v>
      </c>
      <c r="B732" s="343" t="s">
        <v>53</v>
      </c>
      <c r="C732" s="344" t="s">
        <v>365</v>
      </c>
      <c r="D732" s="345" t="s">
        <v>366</v>
      </c>
      <c r="E732" s="346" t="s">
        <v>114</v>
      </c>
      <c r="F732" s="347">
        <v>22.53</v>
      </c>
      <c r="G732" s="348">
        <v>68</v>
      </c>
      <c r="H732" s="347">
        <v>1532</v>
      </c>
      <c r="I732" s="431"/>
      <c r="J732" s="431">
        <f t="shared" si="79"/>
        <v>68</v>
      </c>
      <c r="K732" s="456">
        <f t="shared" si="83"/>
        <v>0</v>
      </c>
      <c r="L732" s="467">
        <f t="shared" si="80"/>
        <v>0</v>
      </c>
      <c r="M732" s="467">
        <f t="shared" si="81"/>
        <v>68</v>
      </c>
      <c r="N732" s="468">
        <f t="shared" si="82"/>
        <v>0</v>
      </c>
    </row>
    <row r="733" spans="1:14" ht="30" x14ac:dyDescent="0.25">
      <c r="A733" s="343" t="s">
        <v>254</v>
      </c>
      <c r="B733" s="343" t="s">
        <v>53</v>
      </c>
      <c r="C733" s="344" t="s">
        <v>368</v>
      </c>
      <c r="D733" s="345" t="s">
        <v>369</v>
      </c>
      <c r="E733" s="346" t="s">
        <v>67</v>
      </c>
      <c r="F733" s="347">
        <v>2</v>
      </c>
      <c r="G733" s="348">
        <v>808.86</v>
      </c>
      <c r="H733" s="347">
        <v>1617.7</v>
      </c>
      <c r="I733" s="431"/>
      <c r="J733" s="431">
        <f t="shared" si="79"/>
        <v>808.86</v>
      </c>
      <c r="K733" s="456">
        <f t="shared" si="83"/>
        <v>0</v>
      </c>
      <c r="L733" s="467">
        <f t="shared" si="80"/>
        <v>0</v>
      </c>
      <c r="M733" s="467">
        <f t="shared" si="81"/>
        <v>808.86</v>
      </c>
      <c r="N733" s="468">
        <f t="shared" si="82"/>
        <v>0</v>
      </c>
    </row>
    <row r="734" spans="1:14" x14ac:dyDescent="0.25">
      <c r="A734" s="349" t="s">
        <v>257</v>
      </c>
      <c r="B734" s="349" t="s">
        <v>69</v>
      </c>
      <c r="C734" s="350" t="s">
        <v>372</v>
      </c>
      <c r="D734" s="351" t="s">
        <v>373</v>
      </c>
      <c r="E734" s="352" t="s">
        <v>67</v>
      </c>
      <c r="F734" s="353">
        <v>1</v>
      </c>
      <c r="G734" s="354">
        <v>1202.1099999999999</v>
      </c>
      <c r="H734" s="353">
        <v>1202.0999999999999</v>
      </c>
      <c r="I734" s="431"/>
      <c r="J734" s="431">
        <f t="shared" si="79"/>
        <v>1202.1099999999999</v>
      </c>
      <c r="K734" s="456">
        <f t="shared" si="83"/>
        <v>0</v>
      </c>
      <c r="L734" s="467">
        <f t="shared" si="80"/>
        <v>0</v>
      </c>
      <c r="M734" s="467">
        <f t="shared" si="81"/>
        <v>1202.1099999999999</v>
      </c>
      <c r="N734" s="468">
        <f t="shared" si="82"/>
        <v>0</v>
      </c>
    </row>
    <row r="735" spans="1:14" x14ac:dyDescent="0.25">
      <c r="A735" s="349" t="s">
        <v>260</v>
      </c>
      <c r="B735" s="349" t="s">
        <v>69</v>
      </c>
      <c r="C735" s="350" t="s">
        <v>375</v>
      </c>
      <c r="D735" s="351" t="s">
        <v>376</v>
      </c>
      <c r="E735" s="352" t="s">
        <v>67</v>
      </c>
      <c r="F735" s="353">
        <v>1</v>
      </c>
      <c r="G735" s="354">
        <v>775.98</v>
      </c>
      <c r="H735" s="353">
        <v>776</v>
      </c>
      <c r="I735" s="431"/>
      <c r="J735" s="431">
        <f t="shared" si="79"/>
        <v>775.98</v>
      </c>
      <c r="K735" s="456">
        <f t="shared" si="83"/>
        <v>0</v>
      </c>
      <c r="L735" s="467">
        <f t="shared" si="80"/>
        <v>0</v>
      </c>
      <c r="M735" s="467">
        <f t="shared" si="81"/>
        <v>775.98</v>
      </c>
      <c r="N735" s="468">
        <f t="shared" si="82"/>
        <v>0</v>
      </c>
    </row>
    <row r="736" spans="1:14" x14ac:dyDescent="0.25">
      <c r="A736" s="349" t="s">
        <v>263</v>
      </c>
      <c r="B736" s="349" t="s">
        <v>69</v>
      </c>
      <c r="C736" s="350" t="s">
        <v>378</v>
      </c>
      <c r="D736" s="351" t="s">
        <v>379</v>
      </c>
      <c r="E736" s="352" t="s">
        <v>67</v>
      </c>
      <c r="F736" s="353">
        <v>3</v>
      </c>
      <c r="G736" s="354">
        <v>211.75</v>
      </c>
      <c r="H736" s="353">
        <v>635.29999999999995</v>
      </c>
      <c r="I736" s="431"/>
      <c r="J736" s="431">
        <f t="shared" si="79"/>
        <v>211.75</v>
      </c>
      <c r="K736" s="456">
        <f t="shared" si="83"/>
        <v>0</v>
      </c>
      <c r="L736" s="467">
        <f t="shared" si="80"/>
        <v>0</v>
      </c>
      <c r="M736" s="467">
        <f t="shared" si="81"/>
        <v>211.75</v>
      </c>
      <c r="N736" s="468">
        <f t="shared" si="82"/>
        <v>0</v>
      </c>
    </row>
    <row r="737" spans="1:14" ht="30" x14ac:dyDescent="0.25">
      <c r="A737" s="343" t="s">
        <v>266</v>
      </c>
      <c r="B737" s="343" t="s">
        <v>53</v>
      </c>
      <c r="C737" s="344" t="s">
        <v>381</v>
      </c>
      <c r="D737" s="345" t="s">
        <v>382</v>
      </c>
      <c r="E737" s="346" t="s">
        <v>67</v>
      </c>
      <c r="F737" s="347">
        <v>1</v>
      </c>
      <c r="G737" s="348">
        <v>808.86</v>
      </c>
      <c r="H737" s="347">
        <v>808.9</v>
      </c>
      <c r="I737" s="431"/>
      <c r="J737" s="431">
        <f t="shared" si="79"/>
        <v>808.86</v>
      </c>
      <c r="K737" s="456">
        <f t="shared" si="83"/>
        <v>0</v>
      </c>
      <c r="L737" s="467">
        <f t="shared" si="80"/>
        <v>0</v>
      </c>
      <c r="M737" s="467">
        <f t="shared" si="81"/>
        <v>808.86</v>
      </c>
      <c r="N737" s="468">
        <f t="shared" si="82"/>
        <v>0</v>
      </c>
    </row>
    <row r="738" spans="1:14" ht="22.5" x14ac:dyDescent="0.25">
      <c r="A738" s="349" t="s">
        <v>269</v>
      </c>
      <c r="B738" s="349" t="s">
        <v>69</v>
      </c>
      <c r="C738" s="350" t="s">
        <v>384</v>
      </c>
      <c r="D738" s="351" t="s">
        <v>385</v>
      </c>
      <c r="E738" s="352" t="s">
        <v>67</v>
      </c>
      <c r="F738" s="353">
        <v>1</v>
      </c>
      <c r="G738" s="354">
        <v>1530.92</v>
      </c>
      <c r="H738" s="353">
        <v>1530.9</v>
      </c>
      <c r="I738" s="431"/>
      <c r="J738" s="431">
        <f t="shared" si="79"/>
        <v>1530.92</v>
      </c>
      <c r="K738" s="456">
        <f t="shared" si="83"/>
        <v>0</v>
      </c>
      <c r="L738" s="467">
        <f t="shared" si="80"/>
        <v>0</v>
      </c>
      <c r="M738" s="467">
        <f t="shared" si="81"/>
        <v>1530.92</v>
      </c>
      <c r="N738" s="468">
        <f t="shared" si="82"/>
        <v>0</v>
      </c>
    </row>
    <row r="739" spans="1:14" ht="30" x14ac:dyDescent="0.25">
      <c r="A739" s="343" t="s">
        <v>272</v>
      </c>
      <c r="B739" s="343" t="s">
        <v>53</v>
      </c>
      <c r="C739" s="344" t="s">
        <v>387</v>
      </c>
      <c r="D739" s="345" t="s">
        <v>388</v>
      </c>
      <c r="E739" s="346" t="s">
        <v>67</v>
      </c>
      <c r="F739" s="347">
        <v>1</v>
      </c>
      <c r="G739" s="348">
        <v>3234.12</v>
      </c>
      <c r="H739" s="347">
        <v>3234.1</v>
      </c>
      <c r="I739" s="431"/>
      <c r="J739" s="431">
        <f t="shared" si="79"/>
        <v>3234.12</v>
      </c>
      <c r="K739" s="456">
        <f t="shared" si="83"/>
        <v>0</v>
      </c>
      <c r="L739" s="467">
        <f t="shared" si="80"/>
        <v>0</v>
      </c>
      <c r="M739" s="467">
        <f t="shared" si="81"/>
        <v>3234.12</v>
      </c>
      <c r="N739" s="468">
        <f t="shared" si="82"/>
        <v>0</v>
      </c>
    </row>
    <row r="740" spans="1:14" ht="22.5" x14ac:dyDescent="0.25">
      <c r="A740" s="349" t="s">
        <v>275</v>
      </c>
      <c r="B740" s="349" t="s">
        <v>69</v>
      </c>
      <c r="C740" s="350" t="s">
        <v>390</v>
      </c>
      <c r="D740" s="351" t="s">
        <v>391</v>
      </c>
      <c r="E740" s="352" t="s">
        <v>67</v>
      </c>
      <c r="F740" s="353">
        <v>1</v>
      </c>
      <c r="G740" s="354">
        <v>14588.41</v>
      </c>
      <c r="H740" s="353">
        <v>14588.4</v>
      </c>
      <c r="I740" s="431"/>
      <c r="J740" s="431">
        <f t="shared" si="79"/>
        <v>14588.41</v>
      </c>
      <c r="K740" s="456">
        <f t="shared" si="83"/>
        <v>0</v>
      </c>
      <c r="L740" s="467">
        <f t="shared" si="80"/>
        <v>0</v>
      </c>
      <c r="M740" s="467">
        <f t="shared" si="81"/>
        <v>14588.41</v>
      </c>
      <c r="N740" s="468">
        <f t="shared" si="82"/>
        <v>0</v>
      </c>
    </row>
    <row r="741" spans="1:14" ht="30" x14ac:dyDescent="0.25">
      <c r="A741" s="343" t="s">
        <v>121</v>
      </c>
      <c r="B741" s="343" t="s">
        <v>53</v>
      </c>
      <c r="C741" s="344" t="s">
        <v>393</v>
      </c>
      <c r="D741" s="345" t="s">
        <v>394</v>
      </c>
      <c r="E741" s="346" t="s">
        <v>67</v>
      </c>
      <c r="F741" s="347">
        <v>1</v>
      </c>
      <c r="G741" s="348">
        <v>485.32</v>
      </c>
      <c r="H741" s="347">
        <v>485.3</v>
      </c>
      <c r="I741" s="431"/>
      <c r="J741" s="431">
        <f t="shared" si="79"/>
        <v>485.32</v>
      </c>
      <c r="K741" s="456">
        <f t="shared" si="83"/>
        <v>0</v>
      </c>
      <c r="L741" s="467">
        <f t="shared" si="80"/>
        <v>0</v>
      </c>
      <c r="M741" s="467">
        <f t="shared" si="81"/>
        <v>485.32</v>
      </c>
      <c r="N741" s="468">
        <f t="shared" si="82"/>
        <v>0</v>
      </c>
    </row>
    <row r="742" spans="1:14" ht="22.5" x14ac:dyDescent="0.25">
      <c r="A742" s="349" t="s">
        <v>279</v>
      </c>
      <c r="B742" s="349" t="s">
        <v>69</v>
      </c>
      <c r="C742" s="350" t="s">
        <v>396</v>
      </c>
      <c r="D742" s="351" t="s">
        <v>397</v>
      </c>
      <c r="E742" s="352" t="s">
        <v>67</v>
      </c>
      <c r="F742" s="353">
        <v>1</v>
      </c>
      <c r="G742" s="354">
        <v>6510.34</v>
      </c>
      <c r="H742" s="353">
        <v>6510.3</v>
      </c>
      <c r="I742" s="431"/>
      <c r="J742" s="431">
        <f t="shared" si="79"/>
        <v>6510.34</v>
      </c>
      <c r="K742" s="456">
        <f t="shared" si="83"/>
        <v>0</v>
      </c>
      <c r="L742" s="467">
        <f t="shared" si="80"/>
        <v>0</v>
      </c>
      <c r="M742" s="467">
        <f t="shared" si="81"/>
        <v>6510.34</v>
      </c>
      <c r="N742" s="468">
        <f t="shared" si="82"/>
        <v>0</v>
      </c>
    </row>
    <row r="743" spans="1:14" ht="30" x14ac:dyDescent="0.25">
      <c r="A743" s="343" t="s">
        <v>282</v>
      </c>
      <c r="B743" s="343" t="s">
        <v>53</v>
      </c>
      <c r="C743" s="344" t="s">
        <v>399</v>
      </c>
      <c r="D743" s="345" t="s">
        <v>400</v>
      </c>
      <c r="E743" s="346" t="s">
        <v>114</v>
      </c>
      <c r="F743" s="347">
        <v>22.53</v>
      </c>
      <c r="G743" s="348">
        <v>9.2100000000000009</v>
      </c>
      <c r="H743" s="347">
        <v>207.5</v>
      </c>
      <c r="I743" s="431"/>
      <c r="J743" s="431">
        <f t="shared" si="79"/>
        <v>9.2100000000000009</v>
      </c>
      <c r="K743" s="456">
        <f t="shared" si="83"/>
        <v>0</v>
      </c>
      <c r="L743" s="467">
        <f t="shared" si="80"/>
        <v>0</v>
      </c>
      <c r="M743" s="467">
        <f t="shared" si="81"/>
        <v>9.2100000000000009</v>
      </c>
      <c r="N743" s="468">
        <f t="shared" si="82"/>
        <v>0</v>
      </c>
    </row>
    <row r="744" spans="1:14" x14ac:dyDescent="0.25">
      <c r="A744" s="338"/>
      <c r="B744" s="339" t="s">
        <v>48</v>
      </c>
      <c r="C744" s="341" t="s">
        <v>110</v>
      </c>
      <c r="D744" s="341" t="s">
        <v>401</v>
      </c>
      <c r="E744" s="338"/>
      <c r="F744" s="338"/>
      <c r="G744" s="340"/>
      <c r="H744" s="342">
        <v>13213</v>
      </c>
      <c r="I744" s="431"/>
      <c r="J744" s="431">
        <f t="shared" si="79"/>
        <v>0</v>
      </c>
      <c r="K744" s="456">
        <f t="shared" si="83"/>
        <v>0</v>
      </c>
      <c r="L744" s="467">
        <f t="shared" si="80"/>
        <v>0</v>
      </c>
      <c r="M744" s="467">
        <f t="shared" si="81"/>
        <v>0</v>
      </c>
      <c r="N744" s="468">
        <f t="shared" si="82"/>
        <v>0</v>
      </c>
    </row>
    <row r="745" spans="1:14" ht="45" x14ac:dyDescent="0.25">
      <c r="A745" s="343" t="s">
        <v>285</v>
      </c>
      <c r="B745" s="343" t="s">
        <v>53</v>
      </c>
      <c r="C745" s="344" t="s">
        <v>403</v>
      </c>
      <c r="D745" s="345" t="s">
        <v>404</v>
      </c>
      <c r="E745" s="346" t="s">
        <v>114</v>
      </c>
      <c r="F745" s="347">
        <v>47.5</v>
      </c>
      <c r="G745" s="348">
        <v>87.65</v>
      </c>
      <c r="H745" s="347">
        <v>4163.3999999999996</v>
      </c>
      <c r="I745" s="431">
        <v>-47.5</v>
      </c>
      <c r="J745" s="431">
        <f t="shared" si="79"/>
        <v>87.65</v>
      </c>
      <c r="K745" s="456">
        <f t="shared" si="83"/>
        <v>-4163.375</v>
      </c>
      <c r="L745" s="467">
        <f t="shared" si="80"/>
        <v>-47.5</v>
      </c>
      <c r="M745" s="467">
        <f t="shared" si="81"/>
        <v>87.65</v>
      </c>
      <c r="N745" s="468">
        <f t="shared" si="82"/>
        <v>-4163.375</v>
      </c>
    </row>
    <row r="746" spans="1:14" x14ac:dyDescent="0.25">
      <c r="A746" s="343" t="s">
        <v>288</v>
      </c>
      <c r="B746" s="343" t="s">
        <v>53</v>
      </c>
      <c r="C746" s="344" t="s">
        <v>406</v>
      </c>
      <c r="D746" s="345" t="s">
        <v>407</v>
      </c>
      <c r="E746" s="346" t="s">
        <v>114</v>
      </c>
      <c r="F746" s="347">
        <v>47.5</v>
      </c>
      <c r="G746" s="348">
        <v>72.34</v>
      </c>
      <c r="H746" s="347">
        <v>3436.2</v>
      </c>
      <c r="I746" s="431">
        <v>-47.5</v>
      </c>
      <c r="J746" s="431">
        <f t="shared" si="79"/>
        <v>72.34</v>
      </c>
      <c r="K746" s="456">
        <f t="shared" si="83"/>
        <v>-3436.15</v>
      </c>
      <c r="L746" s="467">
        <f t="shared" si="80"/>
        <v>-47.5</v>
      </c>
      <c r="M746" s="467">
        <f t="shared" si="81"/>
        <v>72.34</v>
      </c>
      <c r="N746" s="468">
        <f t="shared" si="82"/>
        <v>-3436.15</v>
      </c>
    </row>
    <row r="747" spans="1:14" ht="30" x14ac:dyDescent="0.25">
      <c r="A747" s="343" t="s">
        <v>124</v>
      </c>
      <c r="B747" s="343" t="s">
        <v>53</v>
      </c>
      <c r="C747" s="344" t="s">
        <v>409</v>
      </c>
      <c r="D747" s="345" t="s">
        <v>410</v>
      </c>
      <c r="E747" s="346" t="s">
        <v>67</v>
      </c>
      <c r="F747" s="347">
        <v>1</v>
      </c>
      <c r="G747" s="348">
        <v>1148.19</v>
      </c>
      <c r="H747" s="347">
        <v>1148.2</v>
      </c>
      <c r="I747" s="431"/>
      <c r="J747" s="431">
        <f t="shared" si="79"/>
        <v>1148.19</v>
      </c>
      <c r="K747" s="456">
        <f t="shared" si="83"/>
        <v>0</v>
      </c>
      <c r="L747" s="467">
        <f t="shared" si="80"/>
        <v>0</v>
      </c>
      <c r="M747" s="467">
        <f t="shared" si="81"/>
        <v>1148.19</v>
      </c>
      <c r="N747" s="468">
        <f t="shared" si="82"/>
        <v>0</v>
      </c>
    </row>
    <row r="748" spans="1:14" ht="45" x14ac:dyDescent="0.25">
      <c r="A748" s="343" t="s">
        <v>293</v>
      </c>
      <c r="B748" s="343" t="s">
        <v>53</v>
      </c>
      <c r="C748" s="344" t="s">
        <v>412</v>
      </c>
      <c r="D748" s="345" t="s">
        <v>413</v>
      </c>
      <c r="E748" s="346" t="s">
        <v>67</v>
      </c>
      <c r="F748" s="347">
        <v>1</v>
      </c>
      <c r="G748" s="348">
        <v>4465.17</v>
      </c>
      <c r="H748" s="347">
        <v>4465.2</v>
      </c>
      <c r="I748" s="431"/>
      <c r="J748" s="431">
        <f t="shared" si="79"/>
        <v>4465.17</v>
      </c>
      <c r="K748" s="456">
        <f t="shared" si="83"/>
        <v>0</v>
      </c>
      <c r="L748" s="467">
        <f t="shared" si="80"/>
        <v>0</v>
      </c>
      <c r="M748" s="467">
        <f t="shared" si="81"/>
        <v>4465.17</v>
      </c>
      <c r="N748" s="468">
        <f t="shared" si="82"/>
        <v>0</v>
      </c>
    </row>
    <row r="749" spans="1:14" x14ac:dyDescent="0.25">
      <c r="A749" s="338"/>
      <c r="B749" s="339" t="s">
        <v>48</v>
      </c>
      <c r="C749" s="341" t="s">
        <v>119</v>
      </c>
      <c r="D749" s="341" t="s">
        <v>120</v>
      </c>
      <c r="E749" s="338"/>
      <c r="F749" s="338"/>
      <c r="G749" s="340"/>
      <c r="H749" s="342">
        <v>9663.4</v>
      </c>
      <c r="I749" s="431"/>
      <c r="J749" s="431">
        <f t="shared" si="79"/>
        <v>0</v>
      </c>
      <c r="K749" s="456">
        <f t="shared" si="83"/>
        <v>0</v>
      </c>
      <c r="L749" s="467">
        <f t="shared" si="80"/>
        <v>0</v>
      </c>
      <c r="M749" s="467">
        <f t="shared" si="81"/>
        <v>0</v>
      </c>
      <c r="N749" s="468">
        <f t="shared" si="82"/>
        <v>0</v>
      </c>
    </row>
    <row r="750" spans="1:14" ht="30" x14ac:dyDescent="0.25">
      <c r="A750" s="343" t="s">
        <v>296</v>
      </c>
      <c r="B750" s="343" t="s">
        <v>53</v>
      </c>
      <c r="C750" s="344" t="s">
        <v>122</v>
      </c>
      <c r="D750" s="345" t="s">
        <v>123</v>
      </c>
      <c r="E750" s="346" t="s">
        <v>43</v>
      </c>
      <c r="F750" s="347">
        <v>24.57</v>
      </c>
      <c r="G750" s="348">
        <v>183.78</v>
      </c>
      <c r="H750" s="347">
        <v>4515.5</v>
      </c>
      <c r="I750" s="431">
        <v>-6.3840000000000003</v>
      </c>
      <c r="J750" s="431">
        <f t="shared" si="79"/>
        <v>183.78</v>
      </c>
      <c r="K750" s="456">
        <f t="shared" si="83"/>
        <v>-1173.25152</v>
      </c>
      <c r="L750" s="467">
        <f t="shared" si="80"/>
        <v>-6.3840000000000003</v>
      </c>
      <c r="M750" s="467">
        <f t="shared" si="81"/>
        <v>183.78</v>
      </c>
      <c r="N750" s="468">
        <f t="shared" si="82"/>
        <v>-1173.25152</v>
      </c>
    </row>
    <row r="751" spans="1:14" ht="45" x14ac:dyDescent="0.25">
      <c r="A751" s="343" t="s">
        <v>299</v>
      </c>
      <c r="B751" s="343" t="s">
        <v>53</v>
      </c>
      <c r="C751" s="344" t="s">
        <v>417</v>
      </c>
      <c r="D751" s="345" t="s">
        <v>418</v>
      </c>
      <c r="E751" s="346" t="s">
        <v>43</v>
      </c>
      <c r="F751" s="347">
        <v>13.07</v>
      </c>
      <c r="G751" s="348">
        <v>257.77999999999997</v>
      </c>
      <c r="H751" s="347">
        <v>3369.2</v>
      </c>
      <c r="I751" s="431">
        <v>-6.3840000000000003</v>
      </c>
      <c r="J751" s="431">
        <f t="shared" si="79"/>
        <v>257.77999999999997</v>
      </c>
      <c r="K751" s="456">
        <f t="shared" si="83"/>
        <v>-1645.66752</v>
      </c>
      <c r="L751" s="467">
        <f t="shared" si="80"/>
        <v>-6.3840000000000003</v>
      </c>
      <c r="M751" s="467">
        <f t="shared" si="81"/>
        <v>257.77999999999997</v>
      </c>
      <c r="N751" s="468">
        <f t="shared" si="82"/>
        <v>-1645.66752</v>
      </c>
    </row>
    <row r="752" spans="1:14" ht="30" x14ac:dyDescent="0.25">
      <c r="A752" s="343" t="s">
        <v>302</v>
      </c>
      <c r="B752" s="343" t="s">
        <v>53</v>
      </c>
      <c r="C752" s="344" t="s">
        <v>420</v>
      </c>
      <c r="D752" s="345" t="s">
        <v>421</v>
      </c>
      <c r="E752" s="346" t="s">
        <v>43</v>
      </c>
      <c r="F752" s="347">
        <v>11.5</v>
      </c>
      <c r="G752" s="348">
        <v>154.66999999999999</v>
      </c>
      <c r="H752" s="347">
        <v>1778.7</v>
      </c>
      <c r="I752" s="431"/>
      <c r="J752" s="431">
        <f t="shared" ref="J752:J754" si="84">G752</f>
        <v>154.66999999999999</v>
      </c>
      <c r="K752" s="456">
        <f t="shared" si="83"/>
        <v>0</v>
      </c>
      <c r="L752" s="467">
        <f t="shared" ref="L752:L771" si="85">I752</f>
        <v>0</v>
      </c>
      <c r="M752" s="467">
        <f t="shared" ref="M752:M771" si="86">J752</f>
        <v>154.66999999999999</v>
      </c>
      <c r="N752" s="468">
        <f t="shared" ref="N752:N771" si="87">L752*M752</f>
        <v>0</v>
      </c>
    </row>
    <row r="753" spans="1:14" x14ac:dyDescent="0.25">
      <c r="A753" s="338"/>
      <c r="B753" s="339" t="s">
        <v>48</v>
      </c>
      <c r="C753" s="341" t="s">
        <v>422</v>
      </c>
      <c r="D753" s="341" t="s">
        <v>423</v>
      </c>
      <c r="E753" s="338"/>
      <c r="F753" s="338"/>
      <c r="G753" s="340"/>
      <c r="H753" s="342">
        <v>7504.8</v>
      </c>
      <c r="I753" s="431"/>
      <c r="J753" s="431">
        <f t="shared" si="84"/>
        <v>0</v>
      </c>
      <c r="K753" s="456">
        <f t="shared" ref="K753:K754" si="88">I753*J753</f>
        <v>0</v>
      </c>
      <c r="L753" s="467">
        <f t="shared" si="85"/>
        <v>0</v>
      </c>
      <c r="M753" s="467">
        <f t="shared" si="86"/>
        <v>0</v>
      </c>
      <c r="N753" s="468">
        <f t="shared" si="87"/>
        <v>0</v>
      </c>
    </row>
    <row r="754" spans="1:14" ht="30" x14ac:dyDescent="0.25">
      <c r="A754" s="343" t="s">
        <v>305</v>
      </c>
      <c r="B754" s="343" t="s">
        <v>53</v>
      </c>
      <c r="C754" s="344" t="s">
        <v>425</v>
      </c>
      <c r="D754" s="345" t="s">
        <v>426</v>
      </c>
      <c r="E754" s="346" t="s">
        <v>43</v>
      </c>
      <c r="F754" s="347">
        <v>65.59</v>
      </c>
      <c r="G754" s="348">
        <v>114.42</v>
      </c>
      <c r="H754" s="347">
        <v>7504.8</v>
      </c>
      <c r="I754" s="431"/>
      <c r="J754" s="431">
        <f t="shared" si="84"/>
        <v>114.42</v>
      </c>
      <c r="K754" s="456">
        <f t="shared" si="88"/>
        <v>0</v>
      </c>
      <c r="L754" s="467">
        <f t="shared" si="85"/>
        <v>0</v>
      </c>
      <c r="M754" s="467">
        <f t="shared" si="86"/>
        <v>114.42</v>
      </c>
      <c r="N754" s="468">
        <f t="shared" si="87"/>
        <v>0</v>
      </c>
    </row>
    <row r="755" spans="1:14" x14ac:dyDescent="0.25">
      <c r="A755" s="326"/>
      <c r="B755" s="326"/>
      <c r="C755" s="326"/>
      <c r="D755" s="326"/>
      <c r="E755" s="326"/>
      <c r="F755" s="326"/>
      <c r="G755" s="326"/>
      <c r="H755" s="326"/>
      <c r="I755" s="432"/>
      <c r="J755" s="432"/>
      <c r="K755" s="457"/>
      <c r="L755" s="467">
        <f t="shared" si="85"/>
        <v>0</v>
      </c>
      <c r="M755" s="467">
        <f t="shared" si="86"/>
        <v>0</v>
      </c>
      <c r="N755" s="468">
        <f t="shared" si="87"/>
        <v>0</v>
      </c>
    </row>
    <row r="756" spans="1:14" x14ac:dyDescent="0.25">
      <c r="A756" s="223"/>
      <c r="B756" s="223"/>
      <c r="C756" s="355" t="s">
        <v>427</v>
      </c>
      <c r="D756" s="356"/>
      <c r="E756" s="356"/>
      <c r="F756" s="356"/>
      <c r="G756" s="356"/>
      <c r="H756" s="356"/>
      <c r="I756" s="433"/>
      <c r="J756" s="433"/>
      <c r="K756" s="251"/>
      <c r="L756" s="467">
        <f t="shared" si="85"/>
        <v>0</v>
      </c>
      <c r="M756" s="467">
        <f t="shared" si="86"/>
        <v>0</v>
      </c>
      <c r="N756" s="468">
        <f t="shared" si="87"/>
        <v>0</v>
      </c>
    </row>
    <row r="757" spans="1:14" x14ac:dyDescent="0.25">
      <c r="A757" s="357"/>
      <c r="B757" s="358" t="s">
        <v>48</v>
      </c>
      <c r="C757" s="358" t="s">
        <v>428</v>
      </c>
      <c r="D757" s="358" t="s">
        <v>429</v>
      </c>
      <c r="E757" s="357"/>
      <c r="F757" s="357"/>
      <c r="G757" s="357"/>
      <c r="H757" s="357"/>
      <c r="I757" s="433"/>
      <c r="J757" s="434"/>
      <c r="K757" s="457"/>
      <c r="L757" s="467">
        <f t="shared" si="85"/>
        <v>0</v>
      </c>
      <c r="M757" s="467">
        <f t="shared" si="86"/>
        <v>0</v>
      </c>
      <c r="N757" s="468">
        <f t="shared" si="87"/>
        <v>0</v>
      </c>
    </row>
    <row r="758" spans="1:14" ht="24" x14ac:dyDescent="0.25">
      <c r="A758" s="359"/>
      <c r="B758" s="359" t="s">
        <v>53</v>
      </c>
      <c r="C758" s="360" t="s">
        <v>430</v>
      </c>
      <c r="D758" s="360" t="s">
        <v>431</v>
      </c>
      <c r="E758" s="361" t="s">
        <v>61</v>
      </c>
      <c r="F758" s="361"/>
      <c r="G758" s="361"/>
      <c r="H758" s="361"/>
      <c r="I758" s="435">
        <v>43</v>
      </c>
      <c r="J758" s="436">
        <v>257</v>
      </c>
      <c r="K758" s="458">
        <f t="shared" ref="K758:K771" si="89">+I758*J758</f>
        <v>11051</v>
      </c>
      <c r="L758" s="467">
        <f t="shared" si="85"/>
        <v>43</v>
      </c>
      <c r="M758" s="467">
        <f t="shared" si="86"/>
        <v>257</v>
      </c>
      <c r="N758" s="468">
        <f t="shared" si="87"/>
        <v>11051</v>
      </c>
    </row>
    <row r="759" spans="1:14" ht="24" x14ac:dyDescent="0.25">
      <c r="A759" s="359"/>
      <c r="B759" s="359" t="s">
        <v>53</v>
      </c>
      <c r="C759" s="360" t="s">
        <v>432</v>
      </c>
      <c r="D759" s="360" t="s">
        <v>433</v>
      </c>
      <c r="E759" s="361" t="s">
        <v>61</v>
      </c>
      <c r="F759" s="361"/>
      <c r="G759" s="361"/>
      <c r="H759" s="361"/>
      <c r="I759" s="435">
        <f>+I758</f>
        <v>43</v>
      </c>
      <c r="J759" s="436">
        <v>125</v>
      </c>
      <c r="K759" s="458">
        <f t="shared" si="89"/>
        <v>5375</v>
      </c>
      <c r="L759" s="467">
        <f t="shared" si="85"/>
        <v>43</v>
      </c>
      <c r="M759" s="467">
        <f t="shared" si="86"/>
        <v>125</v>
      </c>
      <c r="N759" s="468">
        <f t="shared" si="87"/>
        <v>5375</v>
      </c>
    </row>
    <row r="760" spans="1:14" ht="24" x14ac:dyDescent="0.25">
      <c r="A760" s="359"/>
      <c r="B760" s="359" t="s">
        <v>53</v>
      </c>
      <c r="C760" s="360" t="s">
        <v>434</v>
      </c>
      <c r="D760" s="360" t="s">
        <v>435</v>
      </c>
      <c r="E760" s="361" t="s">
        <v>67</v>
      </c>
      <c r="F760" s="361"/>
      <c r="G760" s="361"/>
      <c r="H760" s="361"/>
      <c r="I760" s="432">
        <v>2</v>
      </c>
      <c r="J760" s="436">
        <v>2150</v>
      </c>
      <c r="K760" s="458">
        <f t="shared" si="89"/>
        <v>4300</v>
      </c>
      <c r="L760" s="467">
        <f t="shared" si="85"/>
        <v>2</v>
      </c>
      <c r="M760" s="467">
        <f t="shared" si="86"/>
        <v>2150</v>
      </c>
      <c r="N760" s="468">
        <f t="shared" si="87"/>
        <v>4300</v>
      </c>
    </row>
    <row r="761" spans="1:14" ht="24" x14ac:dyDescent="0.25">
      <c r="A761" s="359"/>
      <c r="B761" s="359" t="s">
        <v>53</v>
      </c>
      <c r="C761" s="360" t="s">
        <v>436</v>
      </c>
      <c r="D761" s="360" t="s">
        <v>437</v>
      </c>
      <c r="E761" s="361" t="s">
        <v>67</v>
      </c>
      <c r="F761" s="361"/>
      <c r="G761" s="361"/>
      <c r="H761" s="361"/>
      <c r="I761" s="432">
        <v>0</v>
      </c>
      <c r="J761" s="436">
        <v>1200</v>
      </c>
      <c r="K761" s="458">
        <f t="shared" si="89"/>
        <v>0</v>
      </c>
      <c r="L761" s="467">
        <f t="shared" si="85"/>
        <v>0</v>
      </c>
      <c r="M761" s="467">
        <f t="shared" si="86"/>
        <v>1200</v>
      </c>
      <c r="N761" s="468">
        <f t="shared" si="87"/>
        <v>0</v>
      </c>
    </row>
    <row r="762" spans="1:14" x14ac:dyDescent="0.25">
      <c r="A762" s="359"/>
      <c r="B762" s="359" t="s">
        <v>53</v>
      </c>
      <c r="C762" s="360" t="s">
        <v>438</v>
      </c>
      <c r="D762" s="360" t="s">
        <v>439</v>
      </c>
      <c r="E762" s="361" t="s">
        <v>61</v>
      </c>
      <c r="F762" s="361"/>
      <c r="G762" s="361"/>
      <c r="H762" s="361"/>
      <c r="I762" s="435">
        <f>+I759</f>
        <v>43</v>
      </c>
      <c r="J762" s="436">
        <v>6.88</v>
      </c>
      <c r="K762" s="458">
        <f t="shared" si="89"/>
        <v>295.83999999999997</v>
      </c>
      <c r="L762" s="467">
        <f t="shared" si="85"/>
        <v>43</v>
      </c>
      <c r="M762" s="467">
        <f t="shared" si="86"/>
        <v>6.88</v>
      </c>
      <c r="N762" s="468">
        <f t="shared" si="87"/>
        <v>295.83999999999997</v>
      </c>
    </row>
    <row r="763" spans="1:14" x14ac:dyDescent="0.25">
      <c r="A763" s="362"/>
      <c r="B763" s="362" t="s">
        <v>69</v>
      </c>
      <c r="C763" s="363" t="s">
        <v>440</v>
      </c>
      <c r="D763" s="363" t="s">
        <v>441</v>
      </c>
      <c r="E763" s="364" t="s">
        <v>43</v>
      </c>
      <c r="F763" s="364"/>
      <c r="G763" s="364"/>
      <c r="H763" s="364"/>
      <c r="I763" s="435">
        <f>I758*25/1000</f>
        <v>1.075</v>
      </c>
      <c r="J763" s="436">
        <v>3700</v>
      </c>
      <c r="K763" s="458">
        <f t="shared" si="89"/>
        <v>3977.5</v>
      </c>
      <c r="L763" s="467">
        <f t="shared" si="85"/>
        <v>1.075</v>
      </c>
      <c r="M763" s="467">
        <f t="shared" si="86"/>
        <v>3700</v>
      </c>
      <c r="N763" s="468">
        <f t="shared" si="87"/>
        <v>3977.5</v>
      </c>
    </row>
    <row r="764" spans="1:14" x14ac:dyDescent="0.25">
      <c r="A764" s="362"/>
      <c r="B764" s="362"/>
      <c r="C764" s="363"/>
      <c r="D764" s="365" t="s">
        <v>442</v>
      </c>
      <c r="E764" s="364"/>
      <c r="F764" s="364"/>
      <c r="G764" s="364"/>
      <c r="H764" s="364"/>
      <c r="I764" s="435"/>
      <c r="J764" s="436"/>
      <c r="K764" s="458"/>
      <c r="L764" s="467">
        <f t="shared" si="85"/>
        <v>0</v>
      </c>
      <c r="M764" s="467">
        <f t="shared" si="86"/>
        <v>0</v>
      </c>
      <c r="N764" s="468">
        <f t="shared" si="87"/>
        <v>0</v>
      </c>
    </row>
    <row r="765" spans="1:14" ht="24" x14ac:dyDescent="0.25">
      <c r="A765" s="366" t="s">
        <v>154</v>
      </c>
      <c r="B765" s="366" t="s">
        <v>53</v>
      </c>
      <c r="C765" s="367" t="s">
        <v>155</v>
      </c>
      <c r="D765" s="367" t="s">
        <v>156</v>
      </c>
      <c r="E765" s="368" t="s">
        <v>61</v>
      </c>
      <c r="F765" s="364"/>
      <c r="G765" s="364"/>
      <c r="H765" s="364"/>
      <c r="I765" s="435">
        <v>0</v>
      </c>
      <c r="J765" s="437">
        <v>55.24</v>
      </c>
      <c r="K765" s="458">
        <f t="shared" si="89"/>
        <v>0</v>
      </c>
      <c r="L765" s="467">
        <f t="shared" si="85"/>
        <v>0</v>
      </c>
      <c r="M765" s="467">
        <f t="shared" si="86"/>
        <v>55.24</v>
      </c>
      <c r="N765" s="468">
        <f t="shared" si="87"/>
        <v>0</v>
      </c>
    </row>
    <row r="766" spans="1:14" x14ac:dyDescent="0.25">
      <c r="A766" s="366" t="s">
        <v>414</v>
      </c>
      <c r="B766" s="366" t="s">
        <v>53</v>
      </c>
      <c r="C766" s="367" t="s">
        <v>122</v>
      </c>
      <c r="D766" s="367" t="s">
        <v>123</v>
      </c>
      <c r="E766" s="368" t="s">
        <v>43</v>
      </c>
      <c r="F766" s="364"/>
      <c r="G766" s="364"/>
      <c r="H766" s="364"/>
      <c r="I766" s="432">
        <f>+I765*0.128</f>
        <v>0</v>
      </c>
      <c r="J766" s="437">
        <v>151.66</v>
      </c>
      <c r="K766" s="458">
        <f t="shared" si="89"/>
        <v>0</v>
      </c>
      <c r="L766" s="467">
        <f t="shared" si="85"/>
        <v>0</v>
      </c>
      <c r="M766" s="467">
        <f t="shared" si="86"/>
        <v>151.66</v>
      </c>
      <c r="N766" s="468">
        <f t="shared" si="87"/>
        <v>0</v>
      </c>
    </row>
    <row r="767" spans="1:14" ht="24" x14ac:dyDescent="0.25">
      <c r="A767" s="369" t="s">
        <v>272</v>
      </c>
      <c r="B767" s="366"/>
      <c r="C767" s="370" t="s">
        <v>443</v>
      </c>
      <c r="D767" s="367" t="s">
        <v>444</v>
      </c>
      <c r="E767" s="368" t="s">
        <v>61</v>
      </c>
      <c r="F767" s="364"/>
      <c r="G767" s="364"/>
      <c r="H767" s="364"/>
      <c r="I767" s="435">
        <f>+I758/1.05</f>
        <v>40.952380952380949</v>
      </c>
      <c r="J767" s="437">
        <v>338.17</v>
      </c>
      <c r="K767" s="458">
        <f t="shared" si="89"/>
        <v>13848.866666666667</v>
      </c>
      <c r="L767" s="467">
        <f t="shared" si="85"/>
        <v>40.952380952380949</v>
      </c>
      <c r="M767" s="467">
        <f t="shared" si="86"/>
        <v>338.17</v>
      </c>
      <c r="N767" s="468">
        <f t="shared" si="87"/>
        <v>13848.866666666667</v>
      </c>
    </row>
    <row r="768" spans="1:14" ht="24" x14ac:dyDescent="0.25">
      <c r="A768" s="369" t="s">
        <v>282</v>
      </c>
      <c r="B768" s="366"/>
      <c r="C768" s="326" t="s">
        <v>445</v>
      </c>
      <c r="D768" s="367" t="s">
        <v>446</v>
      </c>
      <c r="E768" s="368" t="s">
        <v>61</v>
      </c>
      <c r="F768" s="364"/>
      <c r="G768" s="364"/>
      <c r="H768" s="364"/>
      <c r="I768" s="435">
        <f>+I767</f>
        <v>40.952380952380949</v>
      </c>
      <c r="J768" s="437">
        <v>443.02</v>
      </c>
      <c r="K768" s="458">
        <f t="shared" si="89"/>
        <v>18142.723809523806</v>
      </c>
      <c r="L768" s="467">
        <f t="shared" si="85"/>
        <v>40.952380952380949</v>
      </c>
      <c r="M768" s="467">
        <f t="shared" si="86"/>
        <v>443.02</v>
      </c>
      <c r="N768" s="468">
        <f t="shared" si="87"/>
        <v>18142.723809523806</v>
      </c>
    </row>
    <row r="769" spans="1:14" x14ac:dyDescent="0.25">
      <c r="A769" s="369" t="s">
        <v>288</v>
      </c>
      <c r="B769" s="366" t="s">
        <v>53</v>
      </c>
      <c r="C769" s="371" t="s">
        <v>289</v>
      </c>
      <c r="D769" s="367" t="s">
        <v>290</v>
      </c>
      <c r="E769" s="368" t="s">
        <v>61</v>
      </c>
      <c r="F769" s="364"/>
      <c r="G769" s="364"/>
      <c r="H769" s="364"/>
      <c r="I769" s="435">
        <f>+I767</f>
        <v>40.952380952380949</v>
      </c>
      <c r="J769" s="437">
        <v>14.18</v>
      </c>
      <c r="K769" s="458">
        <f t="shared" si="89"/>
        <v>580.70476190476188</v>
      </c>
      <c r="L769" s="467">
        <f t="shared" si="85"/>
        <v>40.952380952380949</v>
      </c>
      <c r="M769" s="467">
        <f t="shared" si="86"/>
        <v>14.18</v>
      </c>
      <c r="N769" s="468">
        <f t="shared" si="87"/>
        <v>580.70476190476188</v>
      </c>
    </row>
    <row r="770" spans="1:14" x14ac:dyDescent="0.25">
      <c r="A770" s="369" t="s">
        <v>124</v>
      </c>
      <c r="B770" s="366" t="s">
        <v>53</v>
      </c>
      <c r="C770" s="371" t="s">
        <v>291</v>
      </c>
      <c r="D770" s="367" t="s">
        <v>292</v>
      </c>
      <c r="E770" s="368" t="s">
        <v>61</v>
      </c>
      <c r="F770" s="364"/>
      <c r="G770" s="364"/>
      <c r="H770" s="364"/>
      <c r="I770" s="435">
        <f>+I767</f>
        <v>40.952380952380949</v>
      </c>
      <c r="J770" s="437">
        <v>20.62</v>
      </c>
      <c r="K770" s="458">
        <f t="shared" si="89"/>
        <v>844.43809523809523</v>
      </c>
      <c r="L770" s="467">
        <f t="shared" si="85"/>
        <v>40.952380952380949</v>
      </c>
      <c r="M770" s="467">
        <f t="shared" si="86"/>
        <v>20.62</v>
      </c>
      <c r="N770" s="468">
        <f t="shared" si="87"/>
        <v>844.43809523809523</v>
      </c>
    </row>
    <row r="771" spans="1:14" ht="24" x14ac:dyDescent="0.25">
      <c r="A771" s="372" t="s">
        <v>416</v>
      </c>
      <c r="B771" s="372" t="s">
        <v>53</v>
      </c>
      <c r="C771" s="373" t="s">
        <v>417</v>
      </c>
      <c r="D771" s="374" t="s">
        <v>418</v>
      </c>
      <c r="E771" s="375" t="s">
        <v>43</v>
      </c>
      <c r="F771" s="364"/>
      <c r="G771" s="364"/>
      <c r="H771" s="364"/>
      <c r="I771" s="435">
        <f>+I766</f>
        <v>0</v>
      </c>
      <c r="J771" s="437">
        <v>257.77999999999997</v>
      </c>
      <c r="K771" s="458">
        <f t="shared" si="89"/>
        <v>0</v>
      </c>
      <c r="L771" s="467">
        <f t="shared" si="85"/>
        <v>0</v>
      </c>
      <c r="M771" s="467">
        <f t="shared" si="86"/>
        <v>257.77999999999997</v>
      </c>
      <c r="N771" s="468">
        <f t="shared" si="87"/>
        <v>0</v>
      </c>
    </row>
    <row r="772" spans="1:14" x14ac:dyDescent="0.25">
      <c r="A772" s="372"/>
      <c r="B772" s="372"/>
      <c r="C772" s="373"/>
      <c r="D772" s="374"/>
      <c r="E772" s="375"/>
      <c r="F772" s="364"/>
      <c r="G772" s="364"/>
      <c r="H772" s="364"/>
      <c r="I772" s="435"/>
      <c r="J772" s="437"/>
      <c r="K772" s="458">
        <f>SUM(K687:K771)</f>
        <v>1529.9477933333276</v>
      </c>
      <c r="L772" s="223"/>
      <c r="M772" s="223"/>
      <c r="N772" s="223"/>
    </row>
    <row r="773" spans="1:14" x14ac:dyDescent="0.25">
      <c r="A773" s="372"/>
      <c r="B773" s="372"/>
      <c r="C773" s="373"/>
      <c r="D773" s="374"/>
      <c r="E773" s="375"/>
      <c r="F773" s="364"/>
      <c r="G773" s="364"/>
      <c r="H773" s="364"/>
      <c r="I773" s="435"/>
      <c r="J773" s="437"/>
      <c r="K773" s="458"/>
      <c r="L773" s="223"/>
      <c r="M773" s="223"/>
      <c r="N773" s="223"/>
    </row>
    <row r="774" spans="1:14" x14ac:dyDescent="0.25">
      <c r="A774" s="223"/>
      <c r="B774" s="223"/>
      <c r="C774" s="223"/>
      <c r="D774" s="223"/>
      <c r="E774" s="223"/>
      <c r="F774" s="223"/>
      <c r="G774" s="223"/>
      <c r="H774" s="223"/>
      <c r="I774" s="244"/>
      <c r="J774" s="244"/>
      <c r="K774" s="251"/>
      <c r="L774" s="223"/>
      <c r="M774" s="223"/>
      <c r="N774" s="223"/>
    </row>
    <row r="775" spans="1:14" ht="15.75" x14ac:dyDescent="0.25">
      <c r="A775" s="421" t="s">
        <v>827</v>
      </c>
      <c r="B775" s="327"/>
      <c r="C775" s="327"/>
      <c r="D775" s="328"/>
      <c r="E775" s="329"/>
      <c r="F775" s="494" t="s">
        <v>90</v>
      </c>
      <c r="G775" s="494"/>
      <c r="H775" s="494"/>
      <c r="I775" s="495" t="s">
        <v>91</v>
      </c>
      <c r="J775" s="495"/>
      <c r="K775" s="495"/>
      <c r="L775" s="496" t="s">
        <v>16</v>
      </c>
      <c r="M775" s="496"/>
      <c r="N775" s="496"/>
    </row>
    <row r="776" spans="1:14" ht="24" x14ac:dyDescent="0.25">
      <c r="A776" s="330" t="s">
        <v>92</v>
      </c>
      <c r="B776" s="330"/>
      <c r="C776" s="330" t="s">
        <v>826</v>
      </c>
      <c r="D776" s="331" t="s">
        <v>45</v>
      </c>
      <c r="E776" s="331" t="s">
        <v>46</v>
      </c>
      <c r="F776" s="332" t="s">
        <v>47</v>
      </c>
      <c r="G776" s="333" t="s">
        <v>93</v>
      </c>
      <c r="H776" s="334" t="s">
        <v>94</v>
      </c>
      <c r="I776" s="428" t="s">
        <v>47</v>
      </c>
      <c r="J776" s="429" t="s">
        <v>95</v>
      </c>
      <c r="K776" s="454" t="s">
        <v>94</v>
      </c>
      <c r="L776" s="335" t="s">
        <v>47</v>
      </c>
      <c r="M776" s="336" t="s">
        <v>95</v>
      </c>
      <c r="N776" s="337" t="s">
        <v>96</v>
      </c>
    </row>
    <row r="777" spans="1:14" x14ac:dyDescent="0.25">
      <c r="A777" s="338"/>
      <c r="B777" s="339" t="s">
        <v>48</v>
      </c>
      <c r="C777" s="341" t="s">
        <v>97</v>
      </c>
      <c r="D777" s="341" t="s">
        <v>98</v>
      </c>
      <c r="E777" s="338"/>
      <c r="F777" s="338"/>
      <c r="G777" s="340"/>
      <c r="H777" s="342">
        <v>4741912.4000000004</v>
      </c>
      <c r="I777" s="431"/>
      <c r="J777" s="431"/>
      <c r="K777" s="459"/>
      <c r="L777" s="223"/>
      <c r="M777" s="223"/>
      <c r="N777" s="223"/>
    </row>
    <row r="778" spans="1:14" x14ac:dyDescent="0.25">
      <c r="A778" s="343" t="s">
        <v>97</v>
      </c>
      <c r="B778" s="343" t="s">
        <v>53</v>
      </c>
      <c r="C778" s="344" t="s">
        <v>479</v>
      </c>
      <c r="D778" s="345" t="s">
        <v>480</v>
      </c>
      <c r="E778" s="346" t="s">
        <v>73</v>
      </c>
      <c r="F778" s="347">
        <v>0</v>
      </c>
      <c r="G778" s="348"/>
      <c r="H778" s="347">
        <v>0</v>
      </c>
      <c r="I778" s="431"/>
      <c r="J778" s="431"/>
      <c r="K778" s="456"/>
      <c r="L778" s="223"/>
      <c r="M778" s="223"/>
      <c r="N778" s="223"/>
    </row>
    <row r="779" spans="1:14" ht="30" x14ac:dyDescent="0.25">
      <c r="A779" s="343" t="s">
        <v>130</v>
      </c>
      <c r="B779" s="343" t="s">
        <v>53</v>
      </c>
      <c r="C779" s="344" t="s">
        <v>139</v>
      </c>
      <c r="D779" s="345" t="s">
        <v>140</v>
      </c>
      <c r="E779" s="346" t="s">
        <v>61</v>
      </c>
      <c r="F779" s="347">
        <v>182.05</v>
      </c>
      <c r="G779" s="348">
        <v>31.57</v>
      </c>
      <c r="H779" s="347">
        <v>5747.3</v>
      </c>
      <c r="I779" s="431"/>
      <c r="J779" s="431">
        <f>G779</f>
        <v>31.57</v>
      </c>
      <c r="K779" s="459">
        <f>I779*J779</f>
        <v>0</v>
      </c>
      <c r="L779" s="467">
        <f>I779</f>
        <v>0</v>
      </c>
      <c r="M779" s="481">
        <f>K779</f>
        <v>0</v>
      </c>
      <c r="N779" s="481">
        <f>L779*M779</f>
        <v>0</v>
      </c>
    </row>
    <row r="780" spans="1:14" ht="30" x14ac:dyDescent="0.25">
      <c r="A780" s="343" t="s">
        <v>133</v>
      </c>
      <c r="B780" s="343" t="s">
        <v>53</v>
      </c>
      <c r="C780" s="344" t="s">
        <v>142</v>
      </c>
      <c r="D780" s="345" t="s">
        <v>143</v>
      </c>
      <c r="E780" s="346" t="s">
        <v>61</v>
      </c>
      <c r="F780" s="347">
        <v>182.05</v>
      </c>
      <c r="G780" s="348">
        <v>23.67</v>
      </c>
      <c r="H780" s="347">
        <v>4309.1000000000004</v>
      </c>
      <c r="I780" s="431"/>
      <c r="J780" s="431">
        <f t="shared" ref="J780:J843" si="90">G780</f>
        <v>23.67</v>
      </c>
      <c r="K780" s="459">
        <f t="shared" ref="K780:K843" si="91">I780*J780</f>
        <v>0</v>
      </c>
      <c r="L780" s="467">
        <f t="shared" ref="L780:L843" si="92">I780</f>
        <v>0</v>
      </c>
      <c r="M780" s="481">
        <f t="shared" ref="M780:M843" si="93">K780</f>
        <v>0</v>
      </c>
      <c r="N780" s="481">
        <f t="shared" ref="N780:N843" si="94">L780*M780</f>
        <v>0</v>
      </c>
    </row>
    <row r="781" spans="1:14" ht="30" x14ac:dyDescent="0.25">
      <c r="A781" s="343" t="s">
        <v>51</v>
      </c>
      <c r="B781" s="343" t="s">
        <v>53</v>
      </c>
      <c r="C781" s="344" t="s">
        <v>145</v>
      </c>
      <c r="D781" s="345" t="s">
        <v>146</v>
      </c>
      <c r="E781" s="346" t="s">
        <v>61</v>
      </c>
      <c r="F781" s="347">
        <v>191.95</v>
      </c>
      <c r="G781" s="348">
        <v>26.3</v>
      </c>
      <c r="H781" s="347">
        <v>5048.3</v>
      </c>
      <c r="I781" s="431"/>
      <c r="J781" s="431">
        <f t="shared" si="90"/>
        <v>26.3</v>
      </c>
      <c r="K781" s="459">
        <f t="shared" si="91"/>
        <v>0</v>
      </c>
      <c r="L781" s="467">
        <f t="shared" si="92"/>
        <v>0</v>
      </c>
      <c r="M781" s="481">
        <f t="shared" si="93"/>
        <v>0</v>
      </c>
      <c r="N781" s="481">
        <f t="shared" si="94"/>
        <v>0</v>
      </c>
    </row>
    <row r="782" spans="1:14" ht="30" x14ac:dyDescent="0.25">
      <c r="A782" s="343" t="s">
        <v>138</v>
      </c>
      <c r="B782" s="343" t="s">
        <v>53</v>
      </c>
      <c r="C782" s="344" t="s">
        <v>147</v>
      </c>
      <c r="D782" s="345" t="s">
        <v>148</v>
      </c>
      <c r="E782" s="346" t="s">
        <v>61</v>
      </c>
      <c r="F782" s="347">
        <v>935.55</v>
      </c>
      <c r="G782" s="348">
        <v>40.770000000000003</v>
      </c>
      <c r="H782" s="347">
        <v>38142.400000000001</v>
      </c>
      <c r="I782" s="431"/>
      <c r="J782" s="431">
        <f t="shared" si="90"/>
        <v>40.770000000000003</v>
      </c>
      <c r="K782" s="459">
        <f t="shared" si="91"/>
        <v>0</v>
      </c>
      <c r="L782" s="467">
        <f t="shared" si="92"/>
        <v>0</v>
      </c>
      <c r="M782" s="481">
        <f t="shared" si="93"/>
        <v>0</v>
      </c>
      <c r="N782" s="481">
        <f t="shared" si="94"/>
        <v>0</v>
      </c>
    </row>
    <row r="783" spans="1:14" ht="30" x14ac:dyDescent="0.25">
      <c r="A783" s="343" t="s">
        <v>141</v>
      </c>
      <c r="B783" s="343" t="s">
        <v>53</v>
      </c>
      <c r="C783" s="344" t="s">
        <v>149</v>
      </c>
      <c r="D783" s="345" t="s">
        <v>150</v>
      </c>
      <c r="E783" s="346" t="s">
        <v>61</v>
      </c>
      <c r="F783" s="347">
        <v>160.05000000000001</v>
      </c>
      <c r="G783" s="348">
        <v>53.92</v>
      </c>
      <c r="H783" s="347">
        <v>8629.9</v>
      </c>
      <c r="I783" s="431"/>
      <c r="J783" s="431">
        <f t="shared" si="90"/>
        <v>53.92</v>
      </c>
      <c r="K783" s="459">
        <f t="shared" si="91"/>
        <v>0</v>
      </c>
      <c r="L783" s="467">
        <f t="shared" si="92"/>
        <v>0</v>
      </c>
      <c r="M783" s="481">
        <f t="shared" si="93"/>
        <v>0</v>
      </c>
      <c r="N783" s="481">
        <f t="shared" si="94"/>
        <v>0</v>
      </c>
    </row>
    <row r="784" spans="1:14" ht="30" x14ac:dyDescent="0.25">
      <c r="A784" s="343" t="s">
        <v>144</v>
      </c>
      <c r="B784" s="343" t="s">
        <v>53</v>
      </c>
      <c r="C784" s="344" t="s">
        <v>152</v>
      </c>
      <c r="D784" s="345" t="s">
        <v>153</v>
      </c>
      <c r="E784" s="346" t="s">
        <v>61</v>
      </c>
      <c r="F784" s="347">
        <v>9.9</v>
      </c>
      <c r="G784" s="348">
        <v>336.7</v>
      </c>
      <c r="H784" s="347">
        <v>3333.3</v>
      </c>
      <c r="I784" s="431"/>
      <c r="J784" s="431">
        <f t="shared" si="90"/>
        <v>336.7</v>
      </c>
      <c r="K784" s="459">
        <f t="shared" si="91"/>
        <v>0</v>
      </c>
      <c r="L784" s="467">
        <f t="shared" si="92"/>
        <v>0</v>
      </c>
      <c r="M784" s="481">
        <f t="shared" si="93"/>
        <v>0</v>
      </c>
      <c r="N784" s="481">
        <f t="shared" si="94"/>
        <v>0</v>
      </c>
    </row>
    <row r="785" spans="1:14" ht="30" x14ac:dyDescent="0.25">
      <c r="A785" s="343" t="s">
        <v>63</v>
      </c>
      <c r="B785" s="343" t="s">
        <v>53</v>
      </c>
      <c r="C785" s="344" t="s">
        <v>155</v>
      </c>
      <c r="D785" s="345" t="s">
        <v>156</v>
      </c>
      <c r="E785" s="346" t="s">
        <v>61</v>
      </c>
      <c r="F785" s="347">
        <v>1499.4</v>
      </c>
      <c r="G785" s="348">
        <v>55.24</v>
      </c>
      <c r="H785" s="347">
        <v>82826.899999999994</v>
      </c>
      <c r="I785" s="431">
        <v>-1308.6500000000001</v>
      </c>
      <c r="J785" s="431">
        <f t="shared" si="90"/>
        <v>55.24</v>
      </c>
      <c r="K785" s="459">
        <f t="shared" si="91"/>
        <v>-72289.826000000001</v>
      </c>
      <c r="L785" s="467">
        <f t="shared" si="92"/>
        <v>-1308.6500000000001</v>
      </c>
      <c r="M785" s="481">
        <f t="shared" si="93"/>
        <v>-72289.826000000001</v>
      </c>
      <c r="N785" s="481">
        <f t="shared" si="94"/>
        <v>94602080.794900015</v>
      </c>
    </row>
    <row r="786" spans="1:14" ht="30" x14ac:dyDescent="0.25">
      <c r="A786" s="343" t="s">
        <v>110</v>
      </c>
      <c r="B786" s="343" t="s">
        <v>53</v>
      </c>
      <c r="C786" s="344" t="s">
        <v>158</v>
      </c>
      <c r="D786" s="345" t="s">
        <v>159</v>
      </c>
      <c r="E786" s="346" t="s">
        <v>61</v>
      </c>
      <c r="F786" s="347">
        <v>785.4</v>
      </c>
      <c r="G786" s="348">
        <v>151.25</v>
      </c>
      <c r="H786" s="347">
        <v>118791.8</v>
      </c>
      <c r="I786" s="431"/>
      <c r="J786" s="431">
        <f t="shared" si="90"/>
        <v>151.25</v>
      </c>
      <c r="K786" s="459">
        <f t="shared" si="91"/>
        <v>0</v>
      </c>
      <c r="L786" s="467">
        <f t="shared" si="92"/>
        <v>0</v>
      </c>
      <c r="M786" s="481">
        <f t="shared" si="93"/>
        <v>0</v>
      </c>
      <c r="N786" s="481">
        <f t="shared" si="94"/>
        <v>0</v>
      </c>
    </row>
    <row r="787" spans="1:14" ht="30" x14ac:dyDescent="0.25">
      <c r="A787" s="343" t="s">
        <v>151</v>
      </c>
      <c r="B787" s="343" t="s">
        <v>53</v>
      </c>
      <c r="C787" s="344" t="s">
        <v>172</v>
      </c>
      <c r="D787" s="345" t="s">
        <v>173</v>
      </c>
      <c r="E787" s="346" t="s">
        <v>114</v>
      </c>
      <c r="F787" s="347">
        <v>95.7</v>
      </c>
      <c r="G787" s="348">
        <v>170.98</v>
      </c>
      <c r="H787" s="347">
        <v>16362.8</v>
      </c>
      <c r="I787" s="431"/>
      <c r="J787" s="431">
        <f t="shared" si="90"/>
        <v>170.98</v>
      </c>
      <c r="K787" s="459">
        <f t="shared" si="91"/>
        <v>0</v>
      </c>
      <c r="L787" s="467">
        <f t="shared" si="92"/>
        <v>0</v>
      </c>
      <c r="M787" s="481">
        <f t="shared" si="93"/>
        <v>0</v>
      </c>
      <c r="N787" s="481">
        <f t="shared" si="94"/>
        <v>0</v>
      </c>
    </row>
    <row r="788" spans="1:14" ht="30" x14ac:dyDescent="0.25">
      <c r="A788" s="343" t="s">
        <v>154</v>
      </c>
      <c r="B788" s="343" t="s">
        <v>53</v>
      </c>
      <c r="C788" s="344" t="s">
        <v>175</v>
      </c>
      <c r="D788" s="345" t="s">
        <v>176</v>
      </c>
      <c r="E788" s="346" t="s">
        <v>114</v>
      </c>
      <c r="F788" s="347">
        <v>143.55000000000001</v>
      </c>
      <c r="G788" s="348">
        <v>147.30000000000001</v>
      </c>
      <c r="H788" s="347">
        <v>21144.9</v>
      </c>
      <c r="I788" s="431"/>
      <c r="J788" s="431">
        <f t="shared" si="90"/>
        <v>147.30000000000001</v>
      </c>
      <c r="K788" s="459">
        <f t="shared" si="91"/>
        <v>0</v>
      </c>
      <c r="L788" s="467">
        <f t="shared" si="92"/>
        <v>0</v>
      </c>
      <c r="M788" s="481">
        <f t="shared" si="93"/>
        <v>0</v>
      </c>
      <c r="N788" s="481">
        <f t="shared" si="94"/>
        <v>0</v>
      </c>
    </row>
    <row r="789" spans="1:14" ht="30" x14ac:dyDescent="0.25">
      <c r="A789" s="343" t="s">
        <v>157</v>
      </c>
      <c r="B789" s="343" t="s">
        <v>53</v>
      </c>
      <c r="C789" s="344" t="s">
        <v>178</v>
      </c>
      <c r="D789" s="345" t="s">
        <v>179</v>
      </c>
      <c r="E789" s="346" t="s">
        <v>56</v>
      </c>
      <c r="F789" s="347">
        <v>70.180000000000007</v>
      </c>
      <c r="G789" s="348">
        <v>38.14</v>
      </c>
      <c r="H789" s="347">
        <v>2676.7</v>
      </c>
      <c r="I789" s="431"/>
      <c r="J789" s="431">
        <f t="shared" si="90"/>
        <v>38.14</v>
      </c>
      <c r="K789" s="459">
        <f t="shared" si="91"/>
        <v>0</v>
      </c>
      <c r="L789" s="467">
        <f t="shared" si="92"/>
        <v>0</v>
      </c>
      <c r="M789" s="481">
        <f t="shared" si="93"/>
        <v>0</v>
      </c>
      <c r="N789" s="481">
        <f t="shared" si="94"/>
        <v>0</v>
      </c>
    </row>
    <row r="790" spans="1:14" x14ac:dyDescent="0.25">
      <c r="A790" s="343" t="s">
        <v>160</v>
      </c>
      <c r="B790" s="343" t="s">
        <v>53</v>
      </c>
      <c r="C790" s="344" t="s">
        <v>181</v>
      </c>
      <c r="D790" s="345" t="s">
        <v>182</v>
      </c>
      <c r="E790" s="346" t="s">
        <v>61</v>
      </c>
      <c r="F790" s="347">
        <v>113.5</v>
      </c>
      <c r="G790" s="348">
        <v>38.14</v>
      </c>
      <c r="H790" s="347">
        <v>4328.8999999999996</v>
      </c>
      <c r="I790" s="431"/>
      <c r="J790" s="431">
        <f t="shared" si="90"/>
        <v>38.14</v>
      </c>
      <c r="K790" s="459">
        <f t="shared" si="91"/>
        <v>0</v>
      </c>
      <c r="L790" s="467">
        <f t="shared" si="92"/>
        <v>0</v>
      </c>
      <c r="M790" s="481">
        <f t="shared" si="93"/>
        <v>0</v>
      </c>
      <c r="N790" s="481">
        <f t="shared" si="94"/>
        <v>0</v>
      </c>
    </row>
    <row r="791" spans="1:14" ht="30" x14ac:dyDescent="0.25">
      <c r="A791" s="343" t="s">
        <v>163</v>
      </c>
      <c r="B791" s="343" t="s">
        <v>53</v>
      </c>
      <c r="C791" s="344" t="s">
        <v>187</v>
      </c>
      <c r="D791" s="345" t="s">
        <v>188</v>
      </c>
      <c r="E791" s="346" t="s">
        <v>56</v>
      </c>
      <c r="F791" s="347">
        <v>957.46</v>
      </c>
      <c r="G791" s="348">
        <v>257.77999999999997</v>
      </c>
      <c r="H791" s="347">
        <v>246814</v>
      </c>
      <c r="I791" s="431"/>
      <c r="J791" s="431">
        <f t="shared" si="90"/>
        <v>257.77999999999997</v>
      </c>
      <c r="K791" s="459">
        <f t="shared" si="91"/>
        <v>0</v>
      </c>
      <c r="L791" s="467">
        <f t="shared" si="92"/>
        <v>0</v>
      </c>
      <c r="M791" s="481">
        <f t="shared" si="93"/>
        <v>0</v>
      </c>
      <c r="N791" s="481">
        <f t="shared" si="94"/>
        <v>0</v>
      </c>
    </row>
    <row r="792" spans="1:14" ht="30" x14ac:dyDescent="0.25">
      <c r="A792" s="343" t="s">
        <v>167</v>
      </c>
      <c r="B792" s="343" t="s">
        <v>53</v>
      </c>
      <c r="C792" s="344" t="s">
        <v>190</v>
      </c>
      <c r="D792" s="345" t="s">
        <v>191</v>
      </c>
      <c r="E792" s="346" t="s">
        <v>56</v>
      </c>
      <c r="F792" s="347">
        <v>287.24</v>
      </c>
      <c r="G792" s="348">
        <v>13.15</v>
      </c>
      <c r="H792" s="347">
        <v>3777.2</v>
      </c>
      <c r="I792" s="431"/>
      <c r="J792" s="431">
        <f t="shared" si="90"/>
        <v>13.15</v>
      </c>
      <c r="K792" s="459">
        <f t="shared" si="91"/>
        <v>0</v>
      </c>
      <c r="L792" s="467">
        <f t="shared" si="92"/>
        <v>0</v>
      </c>
      <c r="M792" s="481">
        <f t="shared" si="93"/>
        <v>0</v>
      </c>
      <c r="N792" s="481">
        <f t="shared" si="94"/>
        <v>0</v>
      </c>
    </row>
    <row r="793" spans="1:14" ht="30" x14ac:dyDescent="0.25">
      <c r="A793" s="343" t="s">
        <v>171</v>
      </c>
      <c r="B793" s="343" t="s">
        <v>53</v>
      </c>
      <c r="C793" s="344" t="s">
        <v>193</v>
      </c>
      <c r="D793" s="345" t="s">
        <v>194</v>
      </c>
      <c r="E793" s="346" t="s">
        <v>56</v>
      </c>
      <c r="F793" s="347">
        <v>841.01</v>
      </c>
      <c r="G793" s="348">
        <v>315.64999999999998</v>
      </c>
      <c r="H793" s="347">
        <v>265464.8</v>
      </c>
      <c r="I793" s="431"/>
      <c r="J793" s="431">
        <f t="shared" si="90"/>
        <v>315.64999999999998</v>
      </c>
      <c r="K793" s="459">
        <f t="shared" si="91"/>
        <v>0</v>
      </c>
      <c r="L793" s="467">
        <f t="shared" si="92"/>
        <v>0</v>
      </c>
      <c r="M793" s="481">
        <f t="shared" si="93"/>
        <v>0</v>
      </c>
      <c r="N793" s="481">
        <f t="shared" si="94"/>
        <v>0</v>
      </c>
    </row>
    <row r="794" spans="1:14" ht="30" x14ac:dyDescent="0.25">
      <c r="A794" s="343" t="s">
        <v>174</v>
      </c>
      <c r="B794" s="343" t="s">
        <v>53</v>
      </c>
      <c r="C794" s="344" t="s">
        <v>196</v>
      </c>
      <c r="D794" s="345" t="s">
        <v>197</v>
      </c>
      <c r="E794" s="346" t="s">
        <v>56</v>
      </c>
      <c r="F794" s="347">
        <v>252.3</v>
      </c>
      <c r="G794" s="348">
        <v>15.78</v>
      </c>
      <c r="H794" s="347">
        <v>3981.3</v>
      </c>
      <c r="I794" s="431"/>
      <c r="J794" s="431">
        <f t="shared" si="90"/>
        <v>15.78</v>
      </c>
      <c r="K794" s="459">
        <f t="shared" si="91"/>
        <v>0</v>
      </c>
      <c r="L794" s="467">
        <f t="shared" si="92"/>
        <v>0</v>
      </c>
      <c r="M794" s="481">
        <f t="shared" si="93"/>
        <v>0</v>
      </c>
      <c r="N794" s="481">
        <f t="shared" si="94"/>
        <v>0</v>
      </c>
    </row>
    <row r="795" spans="1:14" ht="45" x14ac:dyDescent="0.25">
      <c r="A795" s="343" t="s">
        <v>177</v>
      </c>
      <c r="B795" s="343" t="s">
        <v>53</v>
      </c>
      <c r="C795" s="344" t="s">
        <v>199</v>
      </c>
      <c r="D795" s="345" t="s">
        <v>200</v>
      </c>
      <c r="E795" s="346" t="s">
        <v>56</v>
      </c>
      <c r="F795" s="347">
        <v>207.96</v>
      </c>
      <c r="G795" s="348">
        <v>837.79</v>
      </c>
      <c r="H795" s="347">
        <v>174226.8</v>
      </c>
      <c r="I795" s="431"/>
      <c r="J795" s="431">
        <f t="shared" si="90"/>
        <v>837.79</v>
      </c>
      <c r="K795" s="459">
        <f t="shared" si="91"/>
        <v>0</v>
      </c>
      <c r="L795" s="467">
        <f t="shared" si="92"/>
        <v>0</v>
      </c>
      <c r="M795" s="481">
        <f t="shared" si="93"/>
        <v>0</v>
      </c>
      <c r="N795" s="481">
        <f t="shared" si="94"/>
        <v>0</v>
      </c>
    </row>
    <row r="796" spans="1:14" ht="45" x14ac:dyDescent="0.25">
      <c r="A796" s="343" t="s">
        <v>180</v>
      </c>
      <c r="B796" s="343" t="s">
        <v>53</v>
      </c>
      <c r="C796" s="344" t="s">
        <v>202</v>
      </c>
      <c r="D796" s="345" t="s">
        <v>203</v>
      </c>
      <c r="E796" s="346" t="s">
        <v>56</v>
      </c>
      <c r="F796" s="347">
        <v>643.66999999999996</v>
      </c>
      <c r="G796" s="348">
        <v>1116.6199999999999</v>
      </c>
      <c r="H796" s="347">
        <v>718734.8</v>
      </c>
      <c r="I796" s="431"/>
      <c r="J796" s="431">
        <f t="shared" si="90"/>
        <v>1116.6199999999999</v>
      </c>
      <c r="K796" s="459">
        <f t="shared" si="91"/>
        <v>0</v>
      </c>
      <c r="L796" s="467">
        <f t="shared" si="92"/>
        <v>0</v>
      </c>
      <c r="M796" s="481">
        <f t="shared" si="93"/>
        <v>0</v>
      </c>
      <c r="N796" s="481">
        <f t="shared" si="94"/>
        <v>0</v>
      </c>
    </row>
    <row r="797" spans="1:14" x14ac:dyDescent="0.25">
      <c r="A797" s="343" t="s">
        <v>183</v>
      </c>
      <c r="B797" s="343" t="s">
        <v>53</v>
      </c>
      <c r="C797" s="344" t="s">
        <v>205</v>
      </c>
      <c r="D797" s="345" t="s">
        <v>206</v>
      </c>
      <c r="E797" s="346" t="s">
        <v>61</v>
      </c>
      <c r="F797" s="347">
        <v>5724.21</v>
      </c>
      <c r="G797" s="348">
        <v>99.96</v>
      </c>
      <c r="H797" s="347">
        <v>572192</v>
      </c>
      <c r="I797" s="431"/>
      <c r="J797" s="431">
        <f t="shared" si="90"/>
        <v>99.96</v>
      </c>
      <c r="K797" s="459">
        <f t="shared" si="91"/>
        <v>0</v>
      </c>
      <c r="L797" s="467">
        <f t="shared" si="92"/>
        <v>0</v>
      </c>
      <c r="M797" s="481">
        <f t="shared" si="93"/>
        <v>0</v>
      </c>
      <c r="N797" s="481">
        <f t="shared" si="94"/>
        <v>0</v>
      </c>
    </row>
    <row r="798" spans="1:14" ht="30" x14ac:dyDescent="0.25">
      <c r="A798" s="343" t="s">
        <v>186</v>
      </c>
      <c r="B798" s="343" t="s">
        <v>53</v>
      </c>
      <c r="C798" s="344" t="s">
        <v>211</v>
      </c>
      <c r="D798" s="345" t="s">
        <v>212</v>
      </c>
      <c r="E798" s="346" t="s">
        <v>61</v>
      </c>
      <c r="F798" s="347">
        <v>5724.21</v>
      </c>
      <c r="G798" s="348">
        <v>149.94</v>
      </c>
      <c r="H798" s="347">
        <v>858288</v>
      </c>
      <c r="I798" s="431"/>
      <c r="J798" s="431">
        <f t="shared" si="90"/>
        <v>149.94</v>
      </c>
      <c r="K798" s="459">
        <f t="shared" si="91"/>
        <v>0</v>
      </c>
      <c r="L798" s="467">
        <f t="shared" si="92"/>
        <v>0</v>
      </c>
      <c r="M798" s="481">
        <f t="shared" si="93"/>
        <v>0</v>
      </c>
      <c r="N798" s="481">
        <f t="shared" si="94"/>
        <v>0</v>
      </c>
    </row>
    <row r="799" spans="1:14" ht="30" x14ac:dyDescent="0.25">
      <c r="A799" s="343" t="s">
        <v>189</v>
      </c>
      <c r="B799" s="343" t="s">
        <v>53</v>
      </c>
      <c r="C799" s="344" t="s">
        <v>217</v>
      </c>
      <c r="D799" s="345" t="s">
        <v>218</v>
      </c>
      <c r="E799" s="346" t="s">
        <v>56</v>
      </c>
      <c r="F799" s="347">
        <v>4463.5200000000004</v>
      </c>
      <c r="G799" s="348">
        <v>98.39</v>
      </c>
      <c r="H799" s="347">
        <v>439165.7</v>
      </c>
      <c r="I799" s="431"/>
      <c r="J799" s="431">
        <f t="shared" si="90"/>
        <v>98.39</v>
      </c>
      <c r="K799" s="459">
        <f t="shared" si="91"/>
        <v>0</v>
      </c>
      <c r="L799" s="467">
        <f t="shared" si="92"/>
        <v>0</v>
      </c>
      <c r="M799" s="481">
        <f t="shared" si="93"/>
        <v>0</v>
      </c>
      <c r="N799" s="481">
        <f t="shared" si="94"/>
        <v>0</v>
      </c>
    </row>
    <row r="800" spans="1:14" ht="30" x14ac:dyDescent="0.25">
      <c r="A800" s="343" t="s">
        <v>192</v>
      </c>
      <c r="B800" s="343" t="s">
        <v>53</v>
      </c>
      <c r="C800" s="344" t="s">
        <v>220</v>
      </c>
      <c r="D800" s="345" t="s">
        <v>221</v>
      </c>
      <c r="E800" s="346" t="s">
        <v>56</v>
      </c>
      <c r="F800" s="347">
        <v>836.69</v>
      </c>
      <c r="G800" s="348">
        <v>247.39</v>
      </c>
      <c r="H800" s="347">
        <v>206988.7</v>
      </c>
      <c r="I800" s="431"/>
      <c r="J800" s="431">
        <f t="shared" si="90"/>
        <v>247.39</v>
      </c>
      <c r="K800" s="459">
        <f t="shared" si="91"/>
        <v>0</v>
      </c>
      <c r="L800" s="467">
        <f t="shared" si="92"/>
        <v>0</v>
      </c>
      <c r="M800" s="481">
        <f t="shared" si="93"/>
        <v>0</v>
      </c>
      <c r="N800" s="481">
        <f t="shared" si="94"/>
        <v>0</v>
      </c>
    </row>
    <row r="801" spans="1:14" x14ac:dyDescent="0.25">
      <c r="A801" s="343" t="s">
        <v>195</v>
      </c>
      <c r="B801" s="343" t="s">
        <v>53</v>
      </c>
      <c r="C801" s="344" t="s">
        <v>223</v>
      </c>
      <c r="D801" s="345" t="s">
        <v>224</v>
      </c>
      <c r="E801" s="346" t="s">
        <v>56</v>
      </c>
      <c r="F801" s="347">
        <v>836.69</v>
      </c>
      <c r="G801" s="348">
        <v>44.72</v>
      </c>
      <c r="H801" s="347">
        <v>37416.800000000003</v>
      </c>
      <c r="I801" s="431"/>
      <c r="J801" s="431">
        <f t="shared" si="90"/>
        <v>44.72</v>
      </c>
      <c r="K801" s="459">
        <f t="shared" si="91"/>
        <v>0</v>
      </c>
      <c r="L801" s="467">
        <f t="shared" si="92"/>
        <v>0</v>
      </c>
      <c r="M801" s="481">
        <f t="shared" si="93"/>
        <v>0</v>
      </c>
      <c r="N801" s="481">
        <f t="shared" si="94"/>
        <v>0</v>
      </c>
    </row>
    <row r="802" spans="1:14" x14ac:dyDescent="0.25">
      <c r="A802" s="343" t="s">
        <v>198</v>
      </c>
      <c r="B802" s="343" t="s">
        <v>53</v>
      </c>
      <c r="C802" s="344" t="s">
        <v>226</v>
      </c>
      <c r="D802" s="345" t="s">
        <v>227</v>
      </c>
      <c r="E802" s="346" t="s">
        <v>56</v>
      </c>
      <c r="F802" s="347">
        <v>836.69</v>
      </c>
      <c r="G802" s="348">
        <v>11.84</v>
      </c>
      <c r="H802" s="347">
        <v>9906.4</v>
      </c>
      <c r="I802" s="431"/>
      <c r="J802" s="431">
        <f t="shared" si="90"/>
        <v>11.84</v>
      </c>
      <c r="K802" s="459">
        <f t="shared" si="91"/>
        <v>0</v>
      </c>
      <c r="L802" s="467">
        <f t="shared" si="92"/>
        <v>0</v>
      </c>
      <c r="M802" s="481">
        <f t="shared" si="93"/>
        <v>0</v>
      </c>
      <c r="N802" s="481">
        <f t="shared" si="94"/>
        <v>0</v>
      </c>
    </row>
    <row r="803" spans="1:14" ht="30" x14ac:dyDescent="0.25">
      <c r="A803" s="343" t="s">
        <v>201</v>
      </c>
      <c r="B803" s="343" t="s">
        <v>53</v>
      </c>
      <c r="C803" s="344" t="s">
        <v>41</v>
      </c>
      <c r="D803" s="345" t="s">
        <v>42</v>
      </c>
      <c r="E803" s="346" t="s">
        <v>43</v>
      </c>
      <c r="F803" s="347">
        <v>1673.38</v>
      </c>
      <c r="G803" s="348">
        <v>116</v>
      </c>
      <c r="H803" s="347">
        <v>194112.1</v>
      </c>
      <c r="I803" s="431"/>
      <c r="J803" s="431">
        <f t="shared" si="90"/>
        <v>116</v>
      </c>
      <c r="K803" s="459">
        <f t="shared" si="91"/>
        <v>0</v>
      </c>
      <c r="L803" s="467">
        <f t="shared" si="92"/>
        <v>0</v>
      </c>
      <c r="M803" s="481">
        <f t="shared" si="93"/>
        <v>0</v>
      </c>
      <c r="N803" s="481">
        <f t="shared" si="94"/>
        <v>0</v>
      </c>
    </row>
    <row r="804" spans="1:14" ht="30" x14ac:dyDescent="0.25">
      <c r="A804" s="343" t="s">
        <v>204</v>
      </c>
      <c r="B804" s="343" t="s">
        <v>53</v>
      </c>
      <c r="C804" s="344" t="s">
        <v>230</v>
      </c>
      <c r="D804" s="345" t="s">
        <v>231</v>
      </c>
      <c r="E804" s="346" t="s">
        <v>56</v>
      </c>
      <c r="F804" s="347">
        <v>1813.42</v>
      </c>
      <c r="G804" s="348">
        <v>143.36000000000001</v>
      </c>
      <c r="H804" s="347">
        <v>259971.9</v>
      </c>
      <c r="I804" s="431"/>
      <c r="J804" s="431">
        <f t="shared" si="90"/>
        <v>143.36000000000001</v>
      </c>
      <c r="K804" s="459">
        <f t="shared" si="91"/>
        <v>0</v>
      </c>
      <c r="L804" s="467">
        <f t="shared" si="92"/>
        <v>0</v>
      </c>
      <c r="M804" s="481">
        <f t="shared" si="93"/>
        <v>0</v>
      </c>
      <c r="N804" s="481">
        <f t="shared" si="94"/>
        <v>0</v>
      </c>
    </row>
    <row r="805" spans="1:14" ht="30" x14ac:dyDescent="0.25">
      <c r="A805" s="343" t="s">
        <v>207</v>
      </c>
      <c r="B805" s="343" t="s">
        <v>53</v>
      </c>
      <c r="C805" s="344" t="s">
        <v>233</v>
      </c>
      <c r="D805" s="345" t="s">
        <v>234</v>
      </c>
      <c r="E805" s="346" t="s">
        <v>56</v>
      </c>
      <c r="F805" s="347">
        <v>643.04</v>
      </c>
      <c r="G805" s="348">
        <v>318.27999999999997</v>
      </c>
      <c r="H805" s="347">
        <v>204666.8</v>
      </c>
      <c r="I805" s="431"/>
      <c r="J805" s="431">
        <f t="shared" si="90"/>
        <v>318.27999999999997</v>
      </c>
      <c r="K805" s="459">
        <f t="shared" si="91"/>
        <v>0</v>
      </c>
      <c r="L805" s="467">
        <f t="shared" si="92"/>
        <v>0</v>
      </c>
      <c r="M805" s="481">
        <f t="shared" si="93"/>
        <v>0</v>
      </c>
      <c r="N805" s="481">
        <f t="shared" si="94"/>
        <v>0</v>
      </c>
    </row>
    <row r="806" spans="1:14" x14ac:dyDescent="0.25">
      <c r="A806" s="349" t="s">
        <v>210</v>
      </c>
      <c r="B806" s="349" t="s">
        <v>69</v>
      </c>
      <c r="C806" s="350" t="s">
        <v>236</v>
      </c>
      <c r="D806" s="351" t="s">
        <v>237</v>
      </c>
      <c r="E806" s="352" t="s">
        <v>43</v>
      </c>
      <c r="F806" s="353">
        <v>1286.08</v>
      </c>
      <c r="G806" s="354">
        <v>172.71</v>
      </c>
      <c r="H806" s="353">
        <v>222118.9</v>
      </c>
      <c r="I806" s="431"/>
      <c r="J806" s="431">
        <f t="shared" si="90"/>
        <v>172.71</v>
      </c>
      <c r="K806" s="459">
        <f t="shared" si="91"/>
        <v>0</v>
      </c>
      <c r="L806" s="467">
        <f t="shared" si="92"/>
        <v>0</v>
      </c>
      <c r="M806" s="481">
        <f t="shared" si="93"/>
        <v>0</v>
      </c>
      <c r="N806" s="481">
        <f t="shared" si="94"/>
        <v>0</v>
      </c>
    </row>
    <row r="807" spans="1:14" ht="30" x14ac:dyDescent="0.25">
      <c r="A807" s="343" t="s">
        <v>213</v>
      </c>
      <c r="B807" s="343" t="s">
        <v>53</v>
      </c>
      <c r="C807" s="344" t="s">
        <v>239</v>
      </c>
      <c r="D807" s="345" t="s">
        <v>240</v>
      </c>
      <c r="E807" s="346" t="s">
        <v>61</v>
      </c>
      <c r="F807" s="347">
        <v>175.45</v>
      </c>
      <c r="G807" s="348">
        <v>53.92</v>
      </c>
      <c r="H807" s="347">
        <v>9460.2999999999993</v>
      </c>
      <c r="I807" s="431"/>
      <c r="J807" s="431">
        <f t="shared" si="90"/>
        <v>53.92</v>
      </c>
      <c r="K807" s="459">
        <f t="shared" si="91"/>
        <v>0</v>
      </c>
      <c r="L807" s="467">
        <f t="shared" si="92"/>
        <v>0</v>
      </c>
      <c r="M807" s="481">
        <f t="shared" si="93"/>
        <v>0</v>
      </c>
      <c r="N807" s="481">
        <f t="shared" si="94"/>
        <v>0</v>
      </c>
    </row>
    <row r="808" spans="1:14" ht="30" x14ac:dyDescent="0.25">
      <c r="A808" s="343" t="s">
        <v>216</v>
      </c>
      <c r="B808" s="343" t="s">
        <v>53</v>
      </c>
      <c r="C808" s="344" t="s">
        <v>242</v>
      </c>
      <c r="D808" s="345" t="s">
        <v>243</v>
      </c>
      <c r="E808" s="346" t="s">
        <v>61</v>
      </c>
      <c r="F808" s="347">
        <v>124.85</v>
      </c>
      <c r="G808" s="348">
        <v>26.3</v>
      </c>
      <c r="H808" s="347">
        <v>3283.6</v>
      </c>
      <c r="I808" s="431"/>
      <c r="J808" s="431">
        <f t="shared" si="90"/>
        <v>26.3</v>
      </c>
      <c r="K808" s="459">
        <f t="shared" si="91"/>
        <v>0</v>
      </c>
      <c r="L808" s="467">
        <f t="shared" si="92"/>
        <v>0</v>
      </c>
      <c r="M808" s="481">
        <f t="shared" si="93"/>
        <v>0</v>
      </c>
      <c r="N808" s="481">
        <f t="shared" si="94"/>
        <v>0</v>
      </c>
    </row>
    <row r="809" spans="1:14" x14ac:dyDescent="0.25">
      <c r="A809" s="338"/>
      <c r="B809" s="339" t="s">
        <v>48</v>
      </c>
      <c r="C809" s="341" t="s">
        <v>133</v>
      </c>
      <c r="D809" s="341" t="s">
        <v>247</v>
      </c>
      <c r="E809" s="338"/>
      <c r="F809" s="338"/>
      <c r="G809" s="340"/>
      <c r="H809" s="342">
        <v>51219</v>
      </c>
      <c r="I809" s="431"/>
      <c r="J809" s="431">
        <f t="shared" si="90"/>
        <v>0</v>
      </c>
      <c r="K809" s="459">
        <f t="shared" si="91"/>
        <v>0</v>
      </c>
      <c r="L809" s="467">
        <f t="shared" si="92"/>
        <v>0</v>
      </c>
      <c r="M809" s="481">
        <f t="shared" si="93"/>
        <v>0</v>
      </c>
      <c r="N809" s="481">
        <f t="shared" si="94"/>
        <v>0</v>
      </c>
    </row>
    <row r="810" spans="1:14" x14ac:dyDescent="0.25">
      <c r="A810" s="343" t="s">
        <v>219</v>
      </c>
      <c r="B810" s="343" t="s">
        <v>53</v>
      </c>
      <c r="C810" s="344" t="s">
        <v>249</v>
      </c>
      <c r="D810" s="345" t="s">
        <v>250</v>
      </c>
      <c r="E810" s="346" t="s">
        <v>114</v>
      </c>
      <c r="F810" s="347">
        <v>1298</v>
      </c>
      <c r="G810" s="348">
        <v>32.880000000000003</v>
      </c>
      <c r="H810" s="347">
        <v>42678.2</v>
      </c>
      <c r="I810" s="431"/>
      <c r="J810" s="431">
        <f t="shared" si="90"/>
        <v>32.880000000000003</v>
      </c>
      <c r="K810" s="459">
        <f t="shared" si="91"/>
        <v>0</v>
      </c>
      <c r="L810" s="467">
        <f t="shared" si="92"/>
        <v>0</v>
      </c>
      <c r="M810" s="481">
        <f t="shared" si="93"/>
        <v>0</v>
      </c>
      <c r="N810" s="481">
        <f t="shared" si="94"/>
        <v>0</v>
      </c>
    </row>
    <row r="811" spans="1:14" ht="30" x14ac:dyDescent="0.25">
      <c r="A811" s="343" t="s">
        <v>222</v>
      </c>
      <c r="B811" s="343" t="s">
        <v>53</v>
      </c>
      <c r="C811" s="344" t="s">
        <v>252</v>
      </c>
      <c r="D811" s="345" t="s">
        <v>253</v>
      </c>
      <c r="E811" s="346" t="s">
        <v>114</v>
      </c>
      <c r="F811" s="347">
        <v>1298</v>
      </c>
      <c r="G811" s="348">
        <v>6.58</v>
      </c>
      <c r="H811" s="347">
        <v>8540.7999999999993</v>
      </c>
      <c r="I811" s="431"/>
      <c r="J811" s="431">
        <f t="shared" si="90"/>
        <v>6.58</v>
      </c>
      <c r="K811" s="459">
        <f t="shared" si="91"/>
        <v>0</v>
      </c>
      <c r="L811" s="467">
        <f t="shared" si="92"/>
        <v>0</v>
      </c>
      <c r="M811" s="481">
        <f t="shared" si="93"/>
        <v>0</v>
      </c>
      <c r="N811" s="481">
        <f t="shared" si="94"/>
        <v>0</v>
      </c>
    </row>
    <row r="812" spans="1:14" x14ac:dyDescent="0.25">
      <c r="A812" s="338"/>
      <c r="B812" s="339" t="s">
        <v>48</v>
      </c>
      <c r="C812" s="341" t="s">
        <v>51</v>
      </c>
      <c r="D812" s="341" t="s">
        <v>52</v>
      </c>
      <c r="E812" s="338"/>
      <c r="F812" s="338"/>
      <c r="G812" s="340"/>
      <c r="H812" s="342">
        <v>141785.1</v>
      </c>
      <c r="I812" s="431"/>
      <c r="J812" s="431">
        <f t="shared" si="90"/>
        <v>0</v>
      </c>
      <c r="K812" s="459">
        <f t="shared" si="91"/>
        <v>0</v>
      </c>
      <c r="L812" s="467">
        <f t="shared" si="92"/>
        <v>0</v>
      </c>
      <c r="M812" s="481">
        <f t="shared" si="93"/>
        <v>0</v>
      </c>
      <c r="N812" s="481">
        <f t="shared" si="94"/>
        <v>0</v>
      </c>
    </row>
    <row r="813" spans="1:14" x14ac:dyDescent="0.25">
      <c r="A813" s="343" t="s">
        <v>225</v>
      </c>
      <c r="B813" s="343" t="s">
        <v>53</v>
      </c>
      <c r="C813" s="344" t="s">
        <v>481</v>
      </c>
      <c r="D813" s="345" t="s">
        <v>482</v>
      </c>
      <c r="E813" s="346" t="s">
        <v>56</v>
      </c>
      <c r="F813" s="347">
        <v>142.78</v>
      </c>
      <c r="G813" s="348">
        <v>644.70000000000005</v>
      </c>
      <c r="H813" s="347">
        <v>92050.3</v>
      </c>
      <c r="I813" s="431"/>
      <c r="J813" s="431">
        <f t="shared" si="90"/>
        <v>644.70000000000005</v>
      </c>
      <c r="K813" s="459">
        <f t="shared" si="91"/>
        <v>0</v>
      </c>
      <c r="L813" s="467">
        <f t="shared" si="92"/>
        <v>0</v>
      </c>
      <c r="M813" s="481">
        <f t="shared" si="93"/>
        <v>0</v>
      </c>
      <c r="N813" s="481">
        <f t="shared" si="94"/>
        <v>0</v>
      </c>
    </row>
    <row r="814" spans="1:14" ht="30" x14ac:dyDescent="0.25">
      <c r="A814" s="343" t="s">
        <v>228</v>
      </c>
      <c r="B814" s="343" t="s">
        <v>53</v>
      </c>
      <c r="C814" s="344" t="s">
        <v>276</v>
      </c>
      <c r="D814" s="345" t="s">
        <v>277</v>
      </c>
      <c r="E814" s="346" t="s">
        <v>56</v>
      </c>
      <c r="F814" s="347">
        <v>15.6</v>
      </c>
      <c r="G814" s="348">
        <v>3188.13</v>
      </c>
      <c r="H814" s="347">
        <v>49734.8</v>
      </c>
      <c r="I814" s="431"/>
      <c r="J814" s="431">
        <f t="shared" si="90"/>
        <v>3188.13</v>
      </c>
      <c r="K814" s="459">
        <f t="shared" si="91"/>
        <v>0</v>
      </c>
      <c r="L814" s="467">
        <f t="shared" si="92"/>
        <v>0</v>
      </c>
      <c r="M814" s="481">
        <f t="shared" si="93"/>
        <v>0</v>
      </c>
      <c r="N814" s="481">
        <f t="shared" si="94"/>
        <v>0</v>
      </c>
    </row>
    <row r="815" spans="1:14" x14ac:dyDescent="0.25">
      <c r="A815" s="338"/>
      <c r="B815" s="339" t="s">
        <v>48</v>
      </c>
      <c r="C815" s="341" t="s">
        <v>138</v>
      </c>
      <c r="D815" s="341" t="s">
        <v>278</v>
      </c>
      <c r="E815" s="338"/>
      <c r="F815" s="338"/>
      <c r="G815" s="340"/>
      <c r="H815" s="342">
        <v>1680317.5999999999</v>
      </c>
      <c r="I815" s="431"/>
      <c r="J815" s="431">
        <f t="shared" si="90"/>
        <v>0</v>
      </c>
      <c r="K815" s="459">
        <f t="shared" si="91"/>
        <v>0</v>
      </c>
      <c r="L815" s="467">
        <f t="shared" si="92"/>
        <v>0</v>
      </c>
      <c r="M815" s="481">
        <f t="shared" si="93"/>
        <v>0</v>
      </c>
      <c r="N815" s="481">
        <f t="shared" si="94"/>
        <v>0</v>
      </c>
    </row>
    <row r="816" spans="1:14" x14ac:dyDescent="0.25">
      <c r="A816" s="343" t="s">
        <v>229</v>
      </c>
      <c r="B816" s="343" t="s">
        <v>53</v>
      </c>
      <c r="C816" s="344" t="s">
        <v>280</v>
      </c>
      <c r="D816" s="345" t="s">
        <v>281</v>
      </c>
      <c r="E816" s="346" t="s">
        <v>61</v>
      </c>
      <c r="F816" s="347">
        <v>182.05</v>
      </c>
      <c r="G816" s="348">
        <v>155.66999999999999</v>
      </c>
      <c r="H816" s="347">
        <v>28339.7</v>
      </c>
      <c r="I816" s="431"/>
      <c r="J816" s="431">
        <f t="shared" si="90"/>
        <v>155.66999999999999</v>
      </c>
      <c r="K816" s="459">
        <f t="shared" si="91"/>
        <v>0</v>
      </c>
      <c r="L816" s="467">
        <f t="shared" si="92"/>
        <v>0</v>
      </c>
      <c r="M816" s="481">
        <f t="shared" si="93"/>
        <v>0</v>
      </c>
      <c r="N816" s="481">
        <f t="shared" si="94"/>
        <v>0</v>
      </c>
    </row>
    <row r="817" spans="1:14" x14ac:dyDescent="0.25">
      <c r="A817" s="343" t="s">
        <v>232</v>
      </c>
      <c r="B817" s="343" t="s">
        <v>53</v>
      </c>
      <c r="C817" s="344" t="s">
        <v>464</v>
      </c>
      <c r="D817" s="345" t="s">
        <v>465</v>
      </c>
      <c r="E817" s="346" t="s">
        <v>61</v>
      </c>
      <c r="F817" s="347">
        <v>9.9</v>
      </c>
      <c r="G817" s="348">
        <v>206.97</v>
      </c>
      <c r="H817" s="347">
        <v>2049</v>
      </c>
      <c r="I817" s="431"/>
      <c r="J817" s="431">
        <f t="shared" si="90"/>
        <v>206.97</v>
      </c>
      <c r="K817" s="459">
        <f t="shared" si="91"/>
        <v>0</v>
      </c>
      <c r="L817" s="467">
        <f t="shared" si="92"/>
        <v>0</v>
      </c>
      <c r="M817" s="481">
        <f t="shared" si="93"/>
        <v>0</v>
      </c>
      <c r="N817" s="481">
        <f t="shared" si="94"/>
        <v>0</v>
      </c>
    </row>
    <row r="818" spans="1:14" x14ac:dyDescent="0.25">
      <c r="A818" s="343" t="s">
        <v>235</v>
      </c>
      <c r="B818" s="343" t="s">
        <v>53</v>
      </c>
      <c r="C818" s="344" t="s">
        <v>283</v>
      </c>
      <c r="D818" s="345" t="s">
        <v>284</v>
      </c>
      <c r="E818" s="346" t="s">
        <v>61</v>
      </c>
      <c r="F818" s="347">
        <v>935.55</v>
      </c>
      <c r="G818" s="348">
        <v>302.54000000000002</v>
      </c>
      <c r="H818" s="347">
        <v>283041.3</v>
      </c>
      <c r="I818" s="431">
        <v>-283.47000000000003</v>
      </c>
      <c r="J818" s="431">
        <f t="shared" si="90"/>
        <v>302.54000000000002</v>
      </c>
      <c r="K818" s="459">
        <f t="shared" si="91"/>
        <v>-85761.013800000015</v>
      </c>
      <c r="L818" s="467">
        <f t="shared" si="92"/>
        <v>-283.47000000000003</v>
      </c>
      <c r="M818" s="481">
        <f t="shared" si="93"/>
        <v>-85761.013800000015</v>
      </c>
      <c r="N818" s="481">
        <f t="shared" si="94"/>
        <v>24310674.581886008</v>
      </c>
    </row>
    <row r="819" spans="1:14" x14ac:dyDescent="0.25">
      <c r="A819" s="343" t="s">
        <v>238</v>
      </c>
      <c r="B819" s="343" t="s">
        <v>53</v>
      </c>
      <c r="C819" s="344" t="s">
        <v>286</v>
      </c>
      <c r="D819" s="345" t="s">
        <v>287</v>
      </c>
      <c r="E819" s="346" t="s">
        <v>61</v>
      </c>
      <c r="F819" s="347">
        <v>160.05000000000001</v>
      </c>
      <c r="G819" s="348">
        <v>86.36</v>
      </c>
      <c r="H819" s="347">
        <v>13821.9</v>
      </c>
      <c r="I819" s="431"/>
      <c r="J819" s="431">
        <f t="shared" si="90"/>
        <v>86.36</v>
      </c>
      <c r="K819" s="459">
        <f t="shared" si="91"/>
        <v>0</v>
      </c>
      <c r="L819" s="467">
        <f t="shared" si="92"/>
        <v>0</v>
      </c>
      <c r="M819" s="481">
        <f t="shared" si="93"/>
        <v>0</v>
      </c>
      <c r="N819" s="481">
        <f t="shared" si="94"/>
        <v>0</v>
      </c>
    </row>
    <row r="820" spans="1:14" ht="30" x14ac:dyDescent="0.25">
      <c r="A820" s="343" t="s">
        <v>241</v>
      </c>
      <c r="B820" s="343" t="s">
        <v>53</v>
      </c>
      <c r="C820" s="344" t="s">
        <v>466</v>
      </c>
      <c r="D820" s="345" t="s">
        <v>467</v>
      </c>
      <c r="E820" s="346" t="s">
        <v>61</v>
      </c>
      <c r="F820" s="347">
        <v>9.9</v>
      </c>
      <c r="G820" s="348">
        <v>412.07</v>
      </c>
      <c r="H820" s="347">
        <v>4079.5</v>
      </c>
      <c r="I820" s="431"/>
      <c r="J820" s="431">
        <f t="shared" si="90"/>
        <v>412.07</v>
      </c>
      <c r="K820" s="459">
        <f t="shared" si="91"/>
        <v>0</v>
      </c>
      <c r="L820" s="467">
        <f t="shared" si="92"/>
        <v>0</v>
      </c>
      <c r="M820" s="481">
        <f t="shared" si="93"/>
        <v>0</v>
      </c>
      <c r="N820" s="481">
        <f t="shared" si="94"/>
        <v>0</v>
      </c>
    </row>
    <row r="821" spans="1:14" ht="30" x14ac:dyDescent="0.25">
      <c r="A821" s="343" t="s">
        <v>244</v>
      </c>
      <c r="B821" s="343" t="s">
        <v>53</v>
      </c>
      <c r="C821" s="344" t="s">
        <v>289</v>
      </c>
      <c r="D821" s="345" t="s">
        <v>290</v>
      </c>
      <c r="E821" s="346" t="s">
        <v>61</v>
      </c>
      <c r="F821" s="347">
        <v>785.4</v>
      </c>
      <c r="G821" s="348">
        <v>14.18</v>
      </c>
      <c r="H821" s="347">
        <v>11137</v>
      </c>
      <c r="I821" s="431">
        <v>-283.47000000000003</v>
      </c>
      <c r="J821" s="431">
        <f t="shared" si="90"/>
        <v>14.18</v>
      </c>
      <c r="K821" s="459">
        <f t="shared" si="91"/>
        <v>-4019.6046000000001</v>
      </c>
      <c r="L821" s="467">
        <f t="shared" si="92"/>
        <v>-283.47000000000003</v>
      </c>
      <c r="M821" s="481">
        <f t="shared" si="93"/>
        <v>-4019.6046000000001</v>
      </c>
      <c r="N821" s="481">
        <f t="shared" si="94"/>
        <v>1139437.3159620001</v>
      </c>
    </row>
    <row r="822" spans="1:14" ht="30" x14ac:dyDescent="0.25">
      <c r="A822" s="343" t="s">
        <v>248</v>
      </c>
      <c r="B822" s="343" t="s">
        <v>53</v>
      </c>
      <c r="C822" s="344" t="s">
        <v>291</v>
      </c>
      <c r="D822" s="345" t="s">
        <v>292</v>
      </c>
      <c r="E822" s="346" t="s">
        <v>61</v>
      </c>
      <c r="F822" s="347">
        <v>1499.4</v>
      </c>
      <c r="G822" s="348">
        <v>20.62</v>
      </c>
      <c r="H822" s="347">
        <v>30917.599999999999</v>
      </c>
      <c r="I822" s="431">
        <v>-1292.424</v>
      </c>
      <c r="J822" s="431">
        <f t="shared" si="90"/>
        <v>20.62</v>
      </c>
      <c r="K822" s="459">
        <f t="shared" si="91"/>
        <v>-26649.782880000002</v>
      </c>
      <c r="L822" s="467">
        <f t="shared" si="92"/>
        <v>-1292.424</v>
      </c>
      <c r="M822" s="481">
        <f t="shared" si="93"/>
        <v>-26649.782880000002</v>
      </c>
      <c r="N822" s="481">
        <f t="shared" si="94"/>
        <v>34442818.988901123</v>
      </c>
    </row>
    <row r="823" spans="1:14" ht="30" x14ac:dyDescent="0.25">
      <c r="A823" s="343" t="s">
        <v>251</v>
      </c>
      <c r="B823" s="343" t="s">
        <v>53</v>
      </c>
      <c r="C823" s="344" t="s">
        <v>294</v>
      </c>
      <c r="D823" s="345" t="s">
        <v>295</v>
      </c>
      <c r="E823" s="346" t="s">
        <v>61</v>
      </c>
      <c r="F823" s="347">
        <v>1499.4</v>
      </c>
      <c r="G823" s="348">
        <v>396.71</v>
      </c>
      <c r="H823" s="347">
        <v>594827</v>
      </c>
      <c r="I823" s="431">
        <v>-1292.424</v>
      </c>
      <c r="J823" s="431">
        <f t="shared" si="90"/>
        <v>396.71</v>
      </c>
      <c r="K823" s="459">
        <f t="shared" si="91"/>
        <v>-512717.52503999998</v>
      </c>
      <c r="L823" s="467">
        <f t="shared" si="92"/>
        <v>-1292.424</v>
      </c>
      <c r="M823" s="481">
        <f t="shared" si="93"/>
        <v>-512717.52503999998</v>
      </c>
      <c r="N823" s="481">
        <f t="shared" si="94"/>
        <v>662648434.58229697</v>
      </c>
    </row>
    <row r="824" spans="1:14" ht="30" x14ac:dyDescent="0.25">
      <c r="A824" s="343" t="s">
        <v>254</v>
      </c>
      <c r="B824" s="343" t="s">
        <v>53</v>
      </c>
      <c r="C824" s="344" t="s">
        <v>297</v>
      </c>
      <c r="D824" s="345" t="s">
        <v>298</v>
      </c>
      <c r="E824" s="346" t="s">
        <v>61</v>
      </c>
      <c r="F824" s="347">
        <v>785.4</v>
      </c>
      <c r="G824" s="348">
        <v>559.51</v>
      </c>
      <c r="H824" s="347">
        <v>439439.2</v>
      </c>
      <c r="I824" s="431">
        <v>-283.47000000000003</v>
      </c>
      <c r="J824" s="431">
        <f t="shared" si="90"/>
        <v>559.51</v>
      </c>
      <c r="K824" s="459">
        <f t="shared" si="91"/>
        <v>-158604.2997</v>
      </c>
      <c r="L824" s="467">
        <f t="shared" si="92"/>
        <v>-283.47000000000003</v>
      </c>
      <c r="M824" s="481">
        <f t="shared" si="93"/>
        <v>-158604.2997</v>
      </c>
      <c r="N824" s="481">
        <f t="shared" si="94"/>
        <v>44959560.835959002</v>
      </c>
    </row>
    <row r="825" spans="1:14" ht="30" x14ac:dyDescent="0.25">
      <c r="A825" s="343" t="s">
        <v>257</v>
      </c>
      <c r="B825" s="343" t="s">
        <v>53</v>
      </c>
      <c r="C825" s="344" t="s">
        <v>303</v>
      </c>
      <c r="D825" s="345" t="s">
        <v>304</v>
      </c>
      <c r="E825" s="346" t="s">
        <v>61</v>
      </c>
      <c r="F825" s="347">
        <v>182.05</v>
      </c>
      <c r="G825" s="348">
        <v>745.05</v>
      </c>
      <c r="H825" s="347">
        <v>135636.4</v>
      </c>
      <c r="I825" s="431"/>
      <c r="J825" s="431">
        <f t="shared" si="90"/>
        <v>745.05</v>
      </c>
      <c r="K825" s="459">
        <f t="shared" si="91"/>
        <v>0</v>
      </c>
      <c r="L825" s="467">
        <f t="shared" si="92"/>
        <v>0</v>
      </c>
      <c r="M825" s="481">
        <f t="shared" si="93"/>
        <v>0</v>
      </c>
      <c r="N825" s="481">
        <f t="shared" si="94"/>
        <v>0</v>
      </c>
    </row>
    <row r="826" spans="1:14" x14ac:dyDescent="0.25">
      <c r="A826" s="349" t="s">
        <v>260</v>
      </c>
      <c r="B826" s="349" t="s">
        <v>69</v>
      </c>
      <c r="C826" s="350" t="s">
        <v>306</v>
      </c>
      <c r="D826" s="351" t="s">
        <v>307</v>
      </c>
      <c r="E826" s="352" t="s">
        <v>43</v>
      </c>
      <c r="F826" s="353">
        <v>36.409999999999997</v>
      </c>
      <c r="G826" s="354">
        <v>3763.5</v>
      </c>
      <c r="H826" s="353">
        <v>137029</v>
      </c>
      <c r="I826" s="431"/>
      <c r="J826" s="431">
        <f t="shared" si="90"/>
        <v>3763.5</v>
      </c>
      <c r="K826" s="459">
        <f t="shared" si="91"/>
        <v>0</v>
      </c>
      <c r="L826" s="467">
        <f t="shared" si="92"/>
        <v>0</v>
      </c>
      <c r="M826" s="481">
        <f t="shared" si="93"/>
        <v>0</v>
      </c>
      <c r="N826" s="481">
        <f t="shared" si="94"/>
        <v>0</v>
      </c>
    </row>
    <row r="827" spans="1:14" x14ac:dyDescent="0.25">
      <c r="A827" s="338"/>
      <c r="B827" s="339" t="s">
        <v>48</v>
      </c>
      <c r="C827" s="341" t="s">
        <v>63</v>
      </c>
      <c r="D827" s="341" t="s">
        <v>64</v>
      </c>
      <c r="E827" s="338"/>
      <c r="F827" s="338"/>
      <c r="G827" s="340"/>
      <c r="H827" s="342">
        <v>1267198</v>
      </c>
      <c r="I827" s="431"/>
      <c r="J827" s="431">
        <f t="shared" si="90"/>
        <v>0</v>
      </c>
      <c r="K827" s="459">
        <f t="shared" si="91"/>
        <v>0</v>
      </c>
      <c r="L827" s="467">
        <f t="shared" si="92"/>
        <v>0</v>
      </c>
      <c r="M827" s="481">
        <f t="shared" si="93"/>
        <v>0</v>
      </c>
      <c r="N827" s="481">
        <f t="shared" si="94"/>
        <v>0</v>
      </c>
    </row>
    <row r="828" spans="1:14" ht="45" x14ac:dyDescent="0.25">
      <c r="A828" s="343" t="s">
        <v>263</v>
      </c>
      <c r="B828" s="343" t="s">
        <v>53</v>
      </c>
      <c r="C828" s="344" t="s">
        <v>483</v>
      </c>
      <c r="D828" s="345" t="s">
        <v>484</v>
      </c>
      <c r="E828" s="346" t="s">
        <v>114</v>
      </c>
      <c r="F828" s="347">
        <v>1298</v>
      </c>
      <c r="G828" s="348">
        <v>368.26</v>
      </c>
      <c r="H828" s="347">
        <v>478001.5</v>
      </c>
      <c r="I828" s="431"/>
      <c r="J828" s="431">
        <f t="shared" si="90"/>
        <v>368.26</v>
      </c>
      <c r="K828" s="459">
        <f t="shared" si="91"/>
        <v>0</v>
      </c>
      <c r="L828" s="467">
        <f t="shared" si="92"/>
        <v>0</v>
      </c>
      <c r="M828" s="481">
        <f t="shared" si="93"/>
        <v>0</v>
      </c>
      <c r="N828" s="481">
        <f t="shared" si="94"/>
        <v>0</v>
      </c>
    </row>
    <row r="829" spans="1:14" ht="22.5" x14ac:dyDescent="0.25">
      <c r="A829" s="349" t="s">
        <v>266</v>
      </c>
      <c r="B829" s="349" t="s">
        <v>69</v>
      </c>
      <c r="C829" s="350" t="s">
        <v>485</v>
      </c>
      <c r="D829" s="351" t="s">
        <v>486</v>
      </c>
      <c r="E829" s="352" t="s">
        <v>114</v>
      </c>
      <c r="F829" s="353">
        <v>1298</v>
      </c>
      <c r="G829" s="354">
        <v>460.33</v>
      </c>
      <c r="H829" s="353">
        <v>597508.30000000005</v>
      </c>
      <c r="I829" s="431"/>
      <c r="J829" s="431">
        <f t="shared" si="90"/>
        <v>460.33</v>
      </c>
      <c r="K829" s="459">
        <f t="shared" si="91"/>
        <v>0</v>
      </c>
      <c r="L829" s="467">
        <f t="shared" si="92"/>
        <v>0</v>
      </c>
      <c r="M829" s="481">
        <f t="shared" si="93"/>
        <v>0</v>
      </c>
      <c r="N829" s="481">
        <f t="shared" si="94"/>
        <v>0</v>
      </c>
    </row>
    <row r="830" spans="1:14" ht="30" x14ac:dyDescent="0.25">
      <c r="A830" s="343" t="s">
        <v>269</v>
      </c>
      <c r="B830" s="343" t="s">
        <v>53</v>
      </c>
      <c r="C830" s="344" t="s">
        <v>487</v>
      </c>
      <c r="D830" s="345" t="s">
        <v>488</v>
      </c>
      <c r="E830" s="346" t="s">
        <v>67</v>
      </c>
      <c r="F830" s="347">
        <v>310</v>
      </c>
      <c r="G830" s="348">
        <v>159.13999999999999</v>
      </c>
      <c r="H830" s="347">
        <v>49333.4</v>
      </c>
      <c r="I830" s="431"/>
      <c r="J830" s="431">
        <f t="shared" si="90"/>
        <v>159.13999999999999</v>
      </c>
      <c r="K830" s="459">
        <f t="shared" si="91"/>
        <v>0</v>
      </c>
      <c r="L830" s="467">
        <f t="shared" si="92"/>
        <v>0</v>
      </c>
      <c r="M830" s="481">
        <f t="shared" si="93"/>
        <v>0</v>
      </c>
      <c r="N830" s="481">
        <f t="shared" si="94"/>
        <v>0</v>
      </c>
    </row>
    <row r="831" spans="1:14" x14ac:dyDescent="0.25">
      <c r="A831" s="349" t="s">
        <v>272</v>
      </c>
      <c r="B831" s="349" t="s">
        <v>69</v>
      </c>
      <c r="C831" s="350" t="s">
        <v>489</v>
      </c>
      <c r="D831" s="351" t="s">
        <v>490</v>
      </c>
      <c r="E831" s="352" t="s">
        <v>67</v>
      </c>
      <c r="F831" s="353">
        <v>49.74</v>
      </c>
      <c r="G831" s="354">
        <v>437.97</v>
      </c>
      <c r="H831" s="353">
        <v>21784.6</v>
      </c>
      <c r="I831" s="431"/>
      <c r="J831" s="431">
        <f t="shared" si="90"/>
        <v>437.97</v>
      </c>
      <c r="K831" s="459">
        <f t="shared" si="91"/>
        <v>0</v>
      </c>
      <c r="L831" s="467">
        <f t="shared" si="92"/>
        <v>0</v>
      </c>
      <c r="M831" s="481">
        <f t="shared" si="93"/>
        <v>0</v>
      </c>
      <c r="N831" s="481">
        <f t="shared" si="94"/>
        <v>0</v>
      </c>
    </row>
    <row r="832" spans="1:14" ht="22.5" x14ac:dyDescent="0.25">
      <c r="A832" s="349" t="s">
        <v>275</v>
      </c>
      <c r="B832" s="349" t="s">
        <v>69</v>
      </c>
      <c r="C832" s="350" t="s">
        <v>491</v>
      </c>
      <c r="D832" s="351" t="s">
        <v>492</v>
      </c>
      <c r="E832" s="352" t="s">
        <v>67</v>
      </c>
      <c r="F832" s="353">
        <v>264.92</v>
      </c>
      <c r="G832" s="354">
        <v>135.47</v>
      </c>
      <c r="H832" s="353">
        <v>35888.699999999997</v>
      </c>
      <c r="I832" s="431"/>
      <c r="J832" s="431">
        <f t="shared" si="90"/>
        <v>135.47</v>
      </c>
      <c r="K832" s="459">
        <f t="shared" si="91"/>
        <v>0</v>
      </c>
      <c r="L832" s="467">
        <f t="shared" si="92"/>
        <v>0</v>
      </c>
      <c r="M832" s="481">
        <f t="shared" si="93"/>
        <v>0</v>
      </c>
      <c r="N832" s="481">
        <f t="shared" si="94"/>
        <v>0</v>
      </c>
    </row>
    <row r="833" spans="1:14" ht="90" x14ac:dyDescent="0.25">
      <c r="A833" s="343" t="s">
        <v>121</v>
      </c>
      <c r="B833" s="343" t="s">
        <v>53</v>
      </c>
      <c r="C833" s="344" t="s">
        <v>365</v>
      </c>
      <c r="D833" s="345" t="s">
        <v>366</v>
      </c>
      <c r="E833" s="346" t="s">
        <v>114</v>
      </c>
      <c r="F833" s="347">
        <v>1298</v>
      </c>
      <c r="G833" s="348">
        <v>56.03</v>
      </c>
      <c r="H833" s="347">
        <v>72726.899999999994</v>
      </c>
      <c r="I833" s="431"/>
      <c r="J833" s="431">
        <f t="shared" si="90"/>
        <v>56.03</v>
      </c>
      <c r="K833" s="459">
        <f t="shared" si="91"/>
        <v>0</v>
      </c>
      <c r="L833" s="467">
        <f t="shared" si="92"/>
        <v>0</v>
      </c>
      <c r="M833" s="481">
        <f t="shared" si="93"/>
        <v>0</v>
      </c>
      <c r="N833" s="481">
        <f t="shared" si="94"/>
        <v>0</v>
      </c>
    </row>
    <row r="834" spans="1:14" ht="30" x14ac:dyDescent="0.25">
      <c r="A834" s="343" t="s">
        <v>279</v>
      </c>
      <c r="B834" s="343" t="s">
        <v>53</v>
      </c>
      <c r="C834" s="344" t="s">
        <v>399</v>
      </c>
      <c r="D834" s="345" t="s">
        <v>400</v>
      </c>
      <c r="E834" s="346" t="s">
        <v>114</v>
      </c>
      <c r="F834" s="347">
        <v>1298</v>
      </c>
      <c r="G834" s="348">
        <v>9.2100000000000009</v>
      </c>
      <c r="H834" s="347">
        <v>11954.6</v>
      </c>
      <c r="I834" s="431"/>
      <c r="J834" s="431">
        <f t="shared" si="90"/>
        <v>9.2100000000000009</v>
      </c>
      <c r="K834" s="459">
        <f t="shared" si="91"/>
        <v>0</v>
      </c>
      <c r="L834" s="467">
        <f t="shared" si="92"/>
        <v>0</v>
      </c>
      <c r="M834" s="481">
        <f t="shared" si="93"/>
        <v>0</v>
      </c>
      <c r="N834" s="481">
        <f t="shared" si="94"/>
        <v>0</v>
      </c>
    </row>
    <row r="835" spans="1:14" x14ac:dyDescent="0.25">
      <c r="A835" s="338"/>
      <c r="B835" s="339" t="s">
        <v>48</v>
      </c>
      <c r="C835" s="341" t="s">
        <v>110</v>
      </c>
      <c r="D835" s="341" t="s">
        <v>401</v>
      </c>
      <c r="E835" s="338"/>
      <c r="F835" s="338"/>
      <c r="G835" s="340"/>
      <c r="H835" s="342">
        <v>228465.7</v>
      </c>
      <c r="I835" s="431"/>
      <c r="J835" s="431">
        <f t="shared" si="90"/>
        <v>0</v>
      </c>
      <c r="K835" s="459">
        <f t="shared" si="91"/>
        <v>0</v>
      </c>
      <c r="L835" s="467">
        <f t="shared" si="92"/>
        <v>0</v>
      </c>
      <c r="M835" s="481">
        <f t="shared" si="93"/>
        <v>0</v>
      </c>
      <c r="N835" s="481">
        <f t="shared" si="94"/>
        <v>0</v>
      </c>
    </row>
    <row r="836" spans="1:14" ht="45" x14ac:dyDescent="0.25">
      <c r="A836" s="343" t="s">
        <v>282</v>
      </c>
      <c r="B836" s="343" t="s">
        <v>53</v>
      </c>
      <c r="C836" s="344" t="s">
        <v>403</v>
      </c>
      <c r="D836" s="345" t="s">
        <v>404</v>
      </c>
      <c r="E836" s="346" t="s">
        <v>114</v>
      </c>
      <c r="F836" s="347">
        <v>1428</v>
      </c>
      <c r="G836" s="348">
        <v>87.65</v>
      </c>
      <c r="H836" s="347">
        <v>125164.2</v>
      </c>
      <c r="I836" s="431">
        <v>-845.79498003422691</v>
      </c>
      <c r="J836" s="431">
        <f t="shared" si="90"/>
        <v>87.65</v>
      </c>
      <c r="K836" s="459">
        <f t="shared" si="91"/>
        <v>-74133.929999999993</v>
      </c>
      <c r="L836" s="467">
        <f t="shared" si="92"/>
        <v>-845.79498003422691</v>
      </c>
      <c r="M836" s="481">
        <f t="shared" si="93"/>
        <v>-74133.929999999993</v>
      </c>
      <c r="N836" s="481">
        <f t="shared" si="94"/>
        <v>62702105.84420877</v>
      </c>
    </row>
    <row r="837" spans="1:14" x14ac:dyDescent="0.25">
      <c r="A837" s="343" t="s">
        <v>285</v>
      </c>
      <c r="B837" s="343" t="s">
        <v>53</v>
      </c>
      <c r="C837" s="344" t="s">
        <v>406</v>
      </c>
      <c r="D837" s="345" t="s">
        <v>407</v>
      </c>
      <c r="E837" s="346" t="s">
        <v>114</v>
      </c>
      <c r="F837" s="347">
        <v>1428</v>
      </c>
      <c r="G837" s="348">
        <v>72.34</v>
      </c>
      <c r="H837" s="347">
        <v>103301.5</v>
      </c>
      <c r="I837" s="431">
        <v>-515.4</v>
      </c>
      <c r="J837" s="431">
        <f t="shared" si="90"/>
        <v>72.34</v>
      </c>
      <c r="K837" s="459">
        <f t="shared" si="91"/>
        <v>-37284.036</v>
      </c>
      <c r="L837" s="467">
        <f t="shared" si="92"/>
        <v>-515.4</v>
      </c>
      <c r="M837" s="481">
        <f t="shared" si="93"/>
        <v>-37284.036</v>
      </c>
      <c r="N837" s="481">
        <f t="shared" si="94"/>
        <v>19216192.154399998</v>
      </c>
    </row>
    <row r="838" spans="1:14" x14ac:dyDescent="0.25">
      <c r="A838" s="338"/>
      <c r="B838" s="339" t="s">
        <v>48</v>
      </c>
      <c r="C838" s="341" t="s">
        <v>119</v>
      </c>
      <c r="D838" s="341" t="s">
        <v>120</v>
      </c>
      <c r="E838" s="338"/>
      <c r="F838" s="338"/>
      <c r="G838" s="340"/>
      <c r="H838" s="342">
        <v>363304</v>
      </c>
      <c r="I838" s="431"/>
      <c r="J838" s="431">
        <f t="shared" si="90"/>
        <v>0</v>
      </c>
      <c r="K838" s="459">
        <f t="shared" si="91"/>
        <v>0</v>
      </c>
      <c r="L838" s="467">
        <f t="shared" si="92"/>
        <v>0</v>
      </c>
      <c r="M838" s="481">
        <f t="shared" si="93"/>
        <v>0</v>
      </c>
      <c r="N838" s="481">
        <f t="shared" si="94"/>
        <v>0</v>
      </c>
    </row>
    <row r="839" spans="1:14" ht="30" x14ac:dyDescent="0.25">
      <c r="A839" s="343" t="s">
        <v>288</v>
      </c>
      <c r="B839" s="343" t="s">
        <v>53</v>
      </c>
      <c r="C839" s="344" t="s">
        <v>122</v>
      </c>
      <c r="D839" s="345" t="s">
        <v>123</v>
      </c>
      <c r="E839" s="346" t="s">
        <v>43</v>
      </c>
      <c r="F839" s="347">
        <v>1048.51</v>
      </c>
      <c r="G839" s="348">
        <v>153.18</v>
      </c>
      <c r="H839" s="347">
        <v>160610.79999999999</v>
      </c>
      <c r="I839" s="431">
        <v>-194.9577175088132</v>
      </c>
      <c r="J839" s="431">
        <f t="shared" si="90"/>
        <v>153.18</v>
      </c>
      <c r="K839" s="459">
        <f t="shared" si="91"/>
        <v>-29863.623168000009</v>
      </c>
      <c r="L839" s="467">
        <f t="shared" si="92"/>
        <v>-194.9577175088132</v>
      </c>
      <c r="M839" s="481">
        <f t="shared" si="93"/>
        <v>-29863.623168000009</v>
      </c>
      <c r="N839" s="481">
        <f t="shared" si="94"/>
        <v>5822143.8093765946</v>
      </c>
    </row>
    <row r="840" spans="1:14" ht="45" x14ac:dyDescent="0.25">
      <c r="A840" s="343" t="s">
        <v>124</v>
      </c>
      <c r="B840" s="343" t="s">
        <v>53</v>
      </c>
      <c r="C840" s="344" t="s">
        <v>125</v>
      </c>
      <c r="D840" s="345" t="s">
        <v>126</v>
      </c>
      <c r="E840" s="346" t="s">
        <v>43</v>
      </c>
      <c r="F840" s="347">
        <v>6.19</v>
      </c>
      <c r="G840" s="348">
        <v>154.66999999999999</v>
      </c>
      <c r="H840" s="347">
        <v>957.4</v>
      </c>
      <c r="I840" s="431">
        <v>0</v>
      </c>
      <c r="J840" s="431">
        <f t="shared" si="90"/>
        <v>154.66999999999999</v>
      </c>
      <c r="K840" s="459">
        <f t="shared" si="91"/>
        <v>0</v>
      </c>
      <c r="L840" s="467">
        <f t="shared" si="92"/>
        <v>0</v>
      </c>
      <c r="M840" s="481">
        <f t="shared" si="93"/>
        <v>0</v>
      </c>
      <c r="N840" s="481">
        <f t="shared" si="94"/>
        <v>0</v>
      </c>
    </row>
    <row r="841" spans="1:14" ht="45" x14ac:dyDescent="0.25">
      <c r="A841" s="343" t="s">
        <v>293</v>
      </c>
      <c r="B841" s="343" t="s">
        <v>53</v>
      </c>
      <c r="C841" s="344" t="s">
        <v>417</v>
      </c>
      <c r="D841" s="345" t="s">
        <v>418</v>
      </c>
      <c r="E841" s="346" t="s">
        <v>43</v>
      </c>
      <c r="F841" s="347">
        <v>392.98</v>
      </c>
      <c r="G841" s="348">
        <v>257.77999999999997</v>
      </c>
      <c r="H841" s="347">
        <v>101302.39999999999</v>
      </c>
      <c r="I841" s="431">
        <v>-145.66605992706963</v>
      </c>
      <c r="J841" s="431">
        <f t="shared" si="90"/>
        <v>257.77999999999997</v>
      </c>
      <c r="K841" s="459">
        <f t="shared" si="91"/>
        <v>-37549.796928000003</v>
      </c>
      <c r="L841" s="467">
        <f t="shared" si="92"/>
        <v>-145.66605992706963</v>
      </c>
      <c r="M841" s="481">
        <f t="shared" si="93"/>
        <v>-37549.796928000003</v>
      </c>
      <c r="N841" s="481">
        <f t="shared" si="94"/>
        <v>5469730.9695633436</v>
      </c>
    </row>
    <row r="842" spans="1:14" ht="30" x14ac:dyDescent="0.25">
      <c r="A842" s="343" t="s">
        <v>296</v>
      </c>
      <c r="B842" s="343" t="s">
        <v>53</v>
      </c>
      <c r="C842" s="344" t="s">
        <v>420</v>
      </c>
      <c r="D842" s="345" t="s">
        <v>421</v>
      </c>
      <c r="E842" s="346" t="s">
        <v>43</v>
      </c>
      <c r="F842" s="347">
        <v>649.34</v>
      </c>
      <c r="G842" s="348">
        <v>154.66999999999999</v>
      </c>
      <c r="H842" s="347">
        <v>100433.4</v>
      </c>
      <c r="I842" s="431">
        <v>0</v>
      </c>
      <c r="J842" s="431">
        <f t="shared" si="90"/>
        <v>154.66999999999999</v>
      </c>
      <c r="K842" s="459">
        <f t="shared" si="91"/>
        <v>0</v>
      </c>
      <c r="L842" s="467">
        <f t="shared" si="92"/>
        <v>0</v>
      </c>
      <c r="M842" s="481">
        <f t="shared" si="93"/>
        <v>0</v>
      </c>
      <c r="N842" s="481">
        <f t="shared" si="94"/>
        <v>0</v>
      </c>
    </row>
    <row r="843" spans="1:14" x14ac:dyDescent="0.25">
      <c r="A843" s="338"/>
      <c r="B843" s="339" t="s">
        <v>48</v>
      </c>
      <c r="C843" s="341" t="s">
        <v>422</v>
      </c>
      <c r="D843" s="341" t="s">
        <v>423</v>
      </c>
      <c r="E843" s="338"/>
      <c r="F843" s="338"/>
      <c r="G843" s="340"/>
      <c r="H843" s="342">
        <v>274228.09999999998</v>
      </c>
      <c r="I843" s="431"/>
      <c r="J843" s="431">
        <f t="shared" si="90"/>
        <v>0</v>
      </c>
      <c r="K843" s="459">
        <f t="shared" si="91"/>
        <v>0</v>
      </c>
      <c r="L843" s="467">
        <f t="shared" si="92"/>
        <v>0</v>
      </c>
      <c r="M843" s="481">
        <f t="shared" si="93"/>
        <v>0</v>
      </c>
      <c r="N843" s="481">
        <f t="shared" si="94"/>
        <v>0</v>
      </c>
    </row>
    <row r="844" spans="1:14" ht="30" x14ac:dyDescent="0.25">
      <c r="A844" s="343" t="s">
        <v>299</v>
      </c>
      <c r="B844" s="343" t="s">
        <v>53</v>
      </c>
      <c r="C844" s="344" t="s">
        <v>425</v>
      </c>
      <c r="D844" s="345" t="s">
        <v>426</v>
      </c>
      <c r="E844" s="346" t="s">
        <v>43</v>
      </c>
      <c r="F844" s="347">
        <v>2396.6799999999998</v>
      </c>
      <c r="G844" s="348">
        <v>114.42</v>
      </c>
      <c r="H844" s="347">
        <v>274228.09999999998</v>
      </c>
      <c r="I844" s="431"/>
      <c r="J844" s="431">
        <f t="shared" ref="J844" si="95">G844</f>
        <v>114.42</v>
      </c>
      <c r="K844" s="459">
        <f t="shared" ref="K844" si="96">I844*J844</f>
        <v>0</v>
      </c>
      <c r="L844" s="467">
        <f t="shared" ref="L844:L861" si="97">I844</f>
        <v>0</v>
      </c>
      <c r="M844" s="481">
        <f t="shared" ref="M844:M861" si="98">K844</f>
        <v>0</v>
      </c>
      <c r="N844" s="481">
        <f t="shared" ref="N844:N861" si="99">L844*M844</f>
        <v>0</v>
      </c>
    </row>
    <row r="845" spans="1:14" x14ac:dyDescent="0.25">
      <c r="A845" s="326"/>
      <c r="B845" s="326"/>
      <c r="C845" s="326"/>
      <c r="D845" s="397" t="s">
        <v>493</v>
      </c>
      <c r="E845" s="326"/>
      <c r="F845" s="326"/>
      <c r="G845" s="326"/>
      <c r="H845" s="326"/>
      <c r="I845" s="432"/>
      <c r="J845" s="432"/>
      <c r="K845" s="457"/>
      <c r="L845" s="467">
        <f t="shared" si="97"/>
        <v>0</v>
      </c>
      <c r="M845" s="481">
        <f t="shared" si="98"/>
        <v>0</v>
      </c>
      <c r="N845" s="481">
        <f t="shared" si="99"/>
        <v>0</v>
      </c>
    </row>
    <row r="846" spans="1:14" x14ac:dyDescent="0.25">
      <c r="A846" s="223"/>
      <c r="B846" s="223"/>
      <c r="C846" s="355" t="s">
        <v>427</v>
      </c>
      <c r="D846" s="356"/>
      <c r="E846" s="356"/>
      <c r="F846" s="356"/>
      <c r="G846" s="356"/>
      <c r="H846" s="356"/>
      <c r="I846" s="433"/>
      <c r="J846" s="433"/>
      <c r="K846" s="251"/>
      <c r="L846" s="467">
        <f t="shared" si="97"/>
        <v>0</v>
      </c>
      <c r="M846" s="481">
        <f t="shared" si="98"/>
        <v>0</v>
      </c>
      <c r="N846" s="481">
        <f t="shared" si="99"/>
        <v>0</v>
      </c>
    </row>
    <row r="847" spans="1:14" x14ac:dyDescent="0.25">
      <c r="A847" s="357"/>
      <c r="B847" s="358" t="s">
        <v>48</v>
      </c>
      <c r="C847" s="358" t="s">
        <v>428</v>
      </c>
      <c r="D847" s="358" t="s">
        <v>429</v>
      </c>
      <c r="E847" s="357"/>
      <c r="F847" s="357"/>
      <c r="G847" s="357"/>
      <c r="H847" s="357"/>
      <c r="I847" s="433"/>
      <c r="J847" s="434"/>
      <c r="K847" s="457"/>
      <c r="L847" s="467">
        <f t="shared" si="97"/>
        <v>0</v>
      </c>
      <c r="M847" s="481">
        <f t="shared" si="98"/>
        <v>0</v>
      </c>
      <c r="N847" s="481">
        <f t="shared" si="99"/>
        <v>0</v>
      </c>
    </row>
    <row r="848" spans="1:14" ht="24" x14ac:dyDescent="0.25">
      <c r="A848" s="359"/>
      <c r="B848" s="359" t="s">
        <v>53</v>
      </c>
      <c r="C848" s="360" t="s">
        <v>430</v>
      </c>
      <c r="D848" s="360" t="s">
        <v>431</v>
      </c>
      <c r="E848" s="361" t="s">
        <v>61</v>
      </c>
      <c r="F848" s="361"/>
      <c r="G848" s="361"/>
      <c r="H848" s="361"/>
      <c r="I848" s="435">
        <f>-I821+545</f>
        <v>828.47</v>
      </c>
      <c r="J848" s="436">
        <v>257</v>
      </c>
      <c r="K848" s="458">
        <f t="shared" ref="K848:K861" si="100">+I848*J848</f>
        <v>212916.79</v>
      </c>
      <c r="L848" s="467">
        <f t="shared" si="97"/>
        <v>828.47</v>
      </c>
      <c r="M848" s="481">
        <f t="shared" si="98"/>
        <v>212916.79</v>
      </c>
      <c r="N848" s="481">
        <f t="shared" si="99"/>
        <v>176395173.01130003</v>
      </c>
    </row>
    <row r="849" spans="1:14" ht="24" x14ac:dyDescent="0.25">
      <c r="A849" s="359"/>
      <c r="B849" s="359" t="s">
        <v>53</v>
      </c>
      <c r="C849" s="360" t="s">
        <v>432</v>
      </c>
      <c r="D849" s="360" t="s">
        <v>433</v>
      </c>
      <c r="E849" s="361" t="s">
        <v>61</v>
      </c>
      <c r="F849" s="361"/>
      <c r="G849" s="361"/>
      <c r="H849" s="361"/>
      <c r="I849" s="435">
        <f>+I848</f>
        <v>828.47</v>
      </c>
      <c r="J849" s="436">
        <v>125</v>
      </c>
      <c r="K849" s="458">
        <f t="shared" si="100"/>
        <v>103558.75</v>
      </c>
      <c r="L849" s="467">
        <f t="shared" si="97"/>
        <v>828.47</v>
      </c>
      <c r="M849" s="481">
        <f t="shared" si="98"/>
        <v>103558.75</v>
      </c>
      <c r="N849" s="481">
        <f t="shared" si="99"/>
        <v>85795317.612499997</v>
      </c>
    </row>
    <row r="850" spans="1:14" ht="24" x14ac:dyDescent="0.25">
      <c r="A850" s="359"/>
      <c r="B850" s="359" t="s">
        <v>53</v>
      </c>
      <c r="C850" s="360" t="s">
        <v>434</v>
      </c>
      <c r="D850" s="360" t="s">
        <v>435</v>
      </c>
      <c r="E850" s="361" t="s">
        <v>67</v>
      </c>
      <c r="F850" s="361"/>
      <c r="G850" s="361"/>
      <c r="H850" s="361"/>
      <c r="I850" s="432">
        <v>0</v>
      </c>
      <c r="J850" s="436">
        <v>2150</v>
      </c>
      <c r="K850" s="458">
        <f t="shared" si="100"/>
        <v>0</v>
      </c>
      <c r="L850" s="467">
        <f t="shared" si="97"/>
        <v>0</v>
      </c>
      <c r="M850" s="481">
        <f t="shared" si="98"/>
        <v>0</v>
      </c>
      <c r="N850" s="481">
        <f t="shared" si="99"/>
        <v>0</v>
      </c>
    </row>
    <row r="851" spans="1:14" ht="24" x14ac:dyDescent="0.25">
      <c r="A851" s="359"/>
      <c r="B851" s="359" t="s">
        <v>53</v>
      </c>
      <c r="C851" s="360" t="s">
        <v>436</v>
      </c>
      <c r="D851" s="360" t="s">
        <v>437</v>
      </c>
      <c r="E851" s="361" t="s">
        <v>67</v>
      </c>
      <c r="F851" s="361"/>
      <c r="G851" s="361"/>
      <c r="H851" s="361"/>
      <c r="I851" s="432">
        <v>0</v>
      </c>
      <c r="J851" s="436">
        <v>1200</v>
      </c>
      <c r="K851" s="458">
        <f t="shared" si="100"/>
        <v>0</v>
      </c>
      <c r="L851" s="467">
        <f t="shared" si="97"/>
        <v>0</v>
      </c>
      <c r="M851" s="481">
        <f t="shared" si="98"/>
        <v>0</v>
      </c>
      <c r="N851" s="481">
        <f t="shared" si="99"/>
        <v>0</v>
      </c>
    </row>
    <row r="852" spans="1:14" x14ac:dyDescent="0.25">
      <c r="A852" s="359"/>
      <c r="B852" s="359" t="s">
        <v>53</v>
      </c>
      <c r="C852" s="360" t="s">
        <v>438</v>
      </c>
      <c r="D852" s="360" t="s">
        <v>439</v>
      </c>
      <c r="E852" s="361" t="s">
        <v>61</v>
      </c>
      <c r="F852" s="361"/>
      <c r="G852" s="361"/>
      <c r="H852" s="361"/>
      <c r="I852" s="435">
        <f>+I849</f>
        <v>828.47</v>
      </c>
      <c r="J852" s="436">
        <v>6.88</v>
      </c>
      <c r="K852" s="458">
        <f t="shared" si="100"/>
        <v>5699.8735999999999</v>
      </c>
      <c r="L852" s="467">
        <f t="shared" si="97"/>
        <v>828.47</v>
      </c>
      <c r="M852" s="481">
        <f t="shared" si="98"/>
        <v>5699.8735999999999</v>
      </c>
      <c r="N852" s="481">
        <f t="shared" si="99"/>
        <v>4722174.2813919997</v>
      </c>
    </row>
    <row r="853" spans="1:14" x14ac:dyDescent="0.25">
      <c r="A853" s="362"/>
      <c r="B853" s="362" t="s">
        <v>69</v>
      </c>
      <c r="C853" s="363" t="s">
        <v>440</v>
      </c>
      <c r="D853" s="363" t="s">
        <v>441</v>
      </c>
      <c r="E853" s="364" t="s">
        <v>43</v>
      </c>
      <c r="F853" s="364"/>
      <c r="G853" s="364"/>
      <c r="H853" s="364"/>
      <c r="I853" s="435">
        <f>I848*25/1000</f>
        <v>20.711749999999999</v>
      </c>
      <c r="J853" s="436">
        <v>3700</v>
      </c>
      <c r="K853" s="458">
        <f t="shared" si="100"/>
        <v>76633.474999999991</v>
      </c>
      <c r="L853" s="467">
        <f t="shared" si="97"/>
        <v>20.711749999999999</v>
      </c>
      <c r="M853" s="481">
        <f t="shared" si="98"/>
        <v>76633.474999999991</v>
      </c>
      <c r="N853" s="481">
        <f t="shared" si="99"/>
        <v>1587213.3758312496</v>
      </c>
    </row>
    <row r="854" spans="1:14" x14ac:dyDescent="0.25">
      <c r="A854" s="362"/>
      <c r="B854" s="362"/>
      <c r="C854" s="363"/>
      <c r="D854" s="365" t="s">
        <v>442</v>
      </c>
      <c r="E854" s="364"/>
      <c r="F854" s="364"/>
      <c r="G854" s="364"/>
      <c r="H854" s="364"/>
      <c r="I854" s="435"/>
      <c r="J854" s="436"/>
      <c r="K854" s="458"/>
      <c r="L854" s="467">
        <f t="shared" si="97"/>
        <v>0</v>
      </c>
      <c r="M854" s="481">
        <f t="shared" si="98"/>
        <v>0</v>
      </c>
      <c r="N854" s="481">
        <f t="shared" si="99"/>
        <v>0</v>
      </c>
    </row>
    <row r="855" spans="1:14" ht="24" x14ac:dyDescent="0.25">
      <c r="A855" s="366" t="s">
        <v>154</v>
      </c>
      <c r="B855" s="366" t="s">
        <v>53</v>
      </c>
      <c r="C855" s="367" t="s">
        <v>155</v>
      </c>
      <c r="D855" s="367" t="s">
        <v>156</v>
      </c>
      <c r="E855" s="368" t="s">
        <v>61</v>
      </c>
      <c r="F855" s="364"/>
      <c r="G855" s="364"/>
      <c r="H855" s="364"/>
      <c r="I855" s="435">
        <v>0</v>
      </c>
      <c r="J855" s="437">
        <v>55.24</v>
      </c>
      <c r="K855" s="458">
        <f t="shared" si="100"/>
        <v>0</v>
      </c>
      <c r="L855" s="467">
        <f t="shared" si="97"/>
        <v>0</v>
      </c>
      <c r="M855" s="481">
        <f t="shared" si="98"/>
        <v>0</v>
      </c>
      <c r="N855" s="481">
        <f t="shared" si="99"/>
        <v>0</v>
      </c>
    </row>
    <row r="856" spans="1:14" x14ac:dyDescent="0.25">
      <c r="A856" s="366" t="s">
        <v>414</v>
      </c>
      <c r="B856" s="366" t="s">
        <v>53</v>
      </c>
      <c r="C856" s="367" t="s">
        <v>122</v>
      </c>
      <c r="D856" s="367" t="s">
        <v>123</v>
      </c>
      <c r="E856" s="368" t="s">
        <v>43</v>
      </c>
      <c r="F856" s="364"/>
      <c r="G856" s="364"/>
      <c r="H856" s="364"/>
      <c r="I856" s="432">
        <f>+I855*0.128</f>
        <v>0</v>
      </c>
      <c r="J856" s="437">
        <v>151.66</v>
      </c>
      <c r="K856" s="458">
        <f t="shared" si="100"/>
        <v>0</v>
      </c>
      <c r="L856" s="467">
        <f t="shared" si="97"/>
        <v>0</v>
      </c>
      <c r="M856" s="481">
        <f t="shared" si="98"/>
        <v>0</v>
      </c>
      <c r="N856" s="481">
        <f t="shared" si="99"/>
        <v>0</v>
      </c>
    </row>
    <row r="857" spans="1:14" ht="24" x14ac:dyDescent="0.25">
      <c r="A857" s="369" t="s">
        <v>272</v>
      </c>
      <c r="B857" s="366"/>
      <c r="C857" s="370" t="s">
        <v>443</v>
      </c>
      <c r="D857" s="367" t="s">
        <v>444</v>
      </c>
      <c r="E857" s="368" t="s">
        <v>61</v>
      </c>
      <c r="F857" s="364"/>
      <c r="G857" s="364"/>
      <c r="H857" s="364"/>
      <c r="I857" s="435">
        <f>+I848/1.05</f>
        <v>789.01904761904757</v>
      </c>
      <c r="J857" s="437">
        <v>338.17</v>
      </c>
      <c r="K857" s="458">
        <f t="shared" si="100"/>
        <v>266822.57133333333</v>
      </c>
      <c r="L857" s="467">
        <f t="shared" si="97"/>
        <v>789.01904761904757</v>
      </c>
      <c r="M857" s="481">
        <f t="shared" si="98"/>
        <v>266822.57133333333</v>
      </c>
      <c r="N857" s="481">
        <f t="shared" si="99"/>
        <v>210528091.11669204</v>
      </c>
    </row>
    <row r="858" spans="1:14" ht="24" x14ac:dyDescent="0.25">
      <c r="A858" s="369" t="s">
        <v>282</v>
      </c>
      <c r="B858" s="366"/>
      <c r="C858" s="326" t="s">
        <v>445</v>
      </c>
      <c r="D858" s="367" t="s">
        <v>446</v>
      </c>
      <c r="E858" s="368" t="s">
        <v>61</v>
      </c>
      <c r="F858" s="364"/>
      <c r="G858" s="364"/>
      <c r="H858" s="364"/>
      <c r="I858" s="435">
        <f>+I857</f>
        <v>789.01904761904757</v>
      </c>
      <c r="J858" s="437">
        <v>443.02</v>
      </c>
      <c r="K858" s="458">
        <f t="shared" si="100"/>
        <v>349551.21847619046</v>
      </c>
      <c r="L858" s="467">
        <f t="shared" si="97"/>
        <v>789.01904761904757</v>
      </c>
      <c r="M858" s="481">
        <f t="shared" si="98"/>
        <v>349551.21847619046</v>
      </c>
      <c r="N858" s="481">
        <f t="shared" si="99"/>
        <v>275802569.4961614</v>
      </c>
    </row>
    <row r="859" spans="1:14" x14ac:dyDescent="0.25">
      <c r="A859" s="369" t="s">
        <v>288</v>
      </c>
      <c r="B859" s="366" t="s">
        <v>53</v>
      </c>
      <c r="C859" s="371" t="s">
        <v>289</v>
      </c>
      <c r="D859" s="367" t="s">
        <v>290</v>
      </c>
      <c r="E859" s="368" t="s">
        <v>61</v>
      </c>
      <c r="F859" s="364"/>
      <c r="G859" s="364"/>
      <c r="H859" s="364"/>
      <c r="I859" s="435">
        <f>+I857</f>
        <v>789.01904761904757</v>
      </c>
      <c r="J859" s="437">
        <v>14.18</v>
      </c>
      <c r="K859" s="458">
        <f t="shared" si="100"/>
        <v>11188.290095238095</v>
      </c>
      <c r="L859" s="467">
        <f t="shared" si="97"/>
        <v>789.01904761904757</v>
      </c>
      <c r="M859" s="481">
        <f t="shared" si="98"/>
        <v>11188.290095238095</v>
      </c>
      <c r="N859" s="481">
        <f t="shared" si="99"/>
        <v>8827773.9954303857</v>
      </c>
    </row>
    <row r="860" spans="1:14" x14ac:dyDescent="0.25">
      <c r="A860" s="369" t="s">
        <v>124</v>
      </c>
      <c r="B860" s="366" t="s">
        <v>53</v>
      </c>
      <c r="C860" s="371" t="s">
        <v>291</v>
      </c>
      <c r="D860" s="367" t="s">
        <v>292</v>
      </c>
      <c r="E860" s="368" t="s">
        <v>61</v>
      </c>
      <c r="F860" s="364"/>
      <c r="G860" s="364"/>
      <c r="H860" s="364"/>
      <c r="I860" s="435">
        <f>+I857</f>
        <v>789.01904761904757</v>
      </c>
      <c r="J860" s="437">
        <v>20.62</v>
      </c>
      <c r="K860" s="458">
        <f t="shared" si="100"/>
        <v>16269.572761904761</v>
      </c>
      <c r="L860" s="467">
        <f t="shared" si="97"/>
        <v>789.01904761904757</v>
      </c>
      <c r="M860" s="481">
        <f t="shared" si="98"/>
        <v>16269.572761904761</v>
      </c>
      <c r="N860" s="481">
        <f t="shared" si="99"/>
        <v>12837002.805766892</v>
      </c>
    </row>
    <row r="861" spans="1:14" ht="24" x14ac:dyDescent="0.25">
      <c r="A861" s="372" t="s">
        <v>416</v>
      </c>
      <c r="B861" s="372" t="s">
        <v>53</v>
      </c>
      <c r="C861" s="373" t="s">
        <v>417</v>
      </c>
      <c r="D861" s="374" t="s">
        <v>418</v>
      </c>
      <c r="E861" s="375" t="s">
        <v>43</v>
      </c>
      <c r="F861" s="364"/>
      <c r="G861" s="364"/>
      <c r="H861" s="364"/>
      <c r="I861" s="435">
        <f>+I856</f>
        <v>0</v>
      </c>
      <c r="J861" s="437">
        <v>257.77999999999997</v>
      </c>
      <c r="K861" s="458">
        <f t="shared" si="100"/>
        <v>0</v>
      </c>
      <c r="L861" s="467">
        <f t="shared" si="97"/>
        <v>0</v>
      </c>
      <c r="M861" s="481">
        <f t="shared" si="98"/>
        <v>0</v>
      </c>
      <c r="N861" s="481">
        <f t="shared" si="99"/>
        <v>0</v>
      </c>
    </row>
    <row r="862" spans="1:14" x14ac:dyDescent="0.25">
      <c r="A862" s="372"/>
      <c r="B862" s="372"/>
      <c r="C862" s="373"/>
      <c r="D862" s="374"/>
      <c r="E862" s="375"/>
      <c r="F862" s="364"/>
      <c r="G862" s="364"/>
      <c r="H862" s="364"/>
      <c r="I862" s="435"/>
      <c r="J862" s="437"/>
      <c r="K862" s="458">
        <f>SUM(K779:K861)</f>
        <v>3767.1031506666768</v>
      </c>
      <c r="L862" s="223"/>
      <c r="M862" s="223"/>
      <c r="N862" s="223"/>
    </row>
    <row r="863" spans="1:14" x14ac:dyDescent="0.25">
      <c r="A863" s="372"/>
      <c r="B863" s="372"/>
      <c r="C863" s="373"/>
      <c r="D863" s="374"/>
      <c r="E863" s="375"/>
      <c r="F863" s="364"/>
      <c r="G863" s="364"/>
      <c r="H863" s="364"/>
      <c r="I863" s="435"/>
      <c r="J863" s="437"/>
      <c r="K863" s="458"/>
      <c r="L863" s="223"/>
      <c r="M863" s="223"/>
      <c r="N863" s="223"/>
    </row>
    <row r="864" spans="1:14" x14ac:dyDescent="0.25">
      <c r="A864" s="223"/>
      <c r="B864" s="223"/>
      <c r="C864" s="223"/>
      <c r="D864" s="223"/>
      <c r="E864" s="223"/>
      <c r="F864" s="223"/>
      <c r="G864" s="223"/>
      <c r="H864" s="223"/>
      <c r="I864" s="244"/>
      <c r="J864" s="244"/>
      <c r="K864" s="251"/>
      <c r="L864" s="223"/>
      <c r="M864" s="223"/>
      <c r="N864" s="223"/>
    </row>
    <row r="865" spans="1:14" ht="15.75" x14ac:dyDescent="0.25">
      <c r="A865" s="421" t="s">
        <v>588</v>
      </c>
      <c r="B865" s="327"/>
      <c r="C865" s="327"/>
      <c r="D865" s="328"/>
      <c r="E865" s="329"/>
      <c r="F865" s="494" t="s">
        <v>90</v>
      </c>
      <c r="G865" s="494"/>
      <c r="H865" s="494"/>
      <c r="I865" s="495" t="s">
        <v>91</v>
      </c>
      <c r="J865" s="495"/>
      <c r="K865" s="495"/>
      <c r="L865" s="496" t="s">
        <v>16</v>
      </c>
      <c r="M865" s="496"/>
      <c r="N865" s="496"/>
    </row>
    <row r="866" spans="1:14" ht="24" x14ac:dyDescent="0.25">
      <c r="A866" s="330" t="s">
        <v>92</v>
      </c>
      <c r="B866" s="330"/>
      <c r="C866" s="330" t="s">
        <v>826</v>
      </c>
      <c r="D866" s="331" t="s">
        <v>45</v>
      </c>
      <c r="E866" s="331" t="s">
        <v>46</v>
      </c>
      <c r="F866" s="332" t="s">
        <v>47</v>
      </c>
      <c r="G866" s="333" t="s">
        <v>93</v>
      </c>
      <c r="H866" s="334" t="s">
        <v>94</v>
      </c>
      <c r="I866" s="428" t="s">
        <v>47</v>
      </c>
      <c r="J866" s="429" t="s">
        <v>95</v>
      </c>
      <c r="K866" s="454" t="s">
        <v>94</v>
      </c>
      <c r="L866" s="335" t="s">
        <v>47</v>
      </c>
      <c r="M866" s="336" t="s">
        <v>95</v>
      </c>
      <c r="N866" s="337" t="s">
        <v>96</v>
      </c>
    </row>
    <row r="867" spans="1:14" x14ac:dyDescent="0.25">
      <c r="A867" s="378"/>
      <c r="B867" s="379" t="s">
        <v>48</v>
      </c>
      <c r="C867" s="383" t="s">
        <v>97</v>
      </c>
      <c r="D867" s="383" t="s">
        <v>98</v>
      </c>
      <c r="E867" s="378"/>
      <c r="F867" s="378"/>
      <c r="G867" s="381"/>
      <c r="H867" s="384">
        <f>AU867</f>
        <v>0</v>
      </c>
      <c r="I867" s="441"/>
      <c r="J867" s="441"/>
      <c r="K867" s="460"/>
      <c r="L867" s="223"/>
      <c r="M867" s="223"/>
      <c r="N867" s="223"/>
    </row>
    <row r="868" spans="1:14" ht="22.5" x14ac:dyDescent="0.25">
      <c r="A868" s="385" t="s">
        <v>130</v>
      </c>
      <c r="B868" s="385" t="s">
        <v>53</v>
      </c>
      <c r="C868" s="386" t="s">
        <v>147</v>
      </c>
      <c r="D868" s="387" t="s">
        <v>148</v>
      </c>
      <c r="E868" s="388" t="s">
        <v>61</v>
      </c>
      <c r="F868" s="389">
        <v>84.12</v>
      </c>
      <c r="G868" s="390">
        <v>40.770000000000003</v>
      </c>
      <c r="H868" s="389">
        <f>ROUND(G868*F868,1)</f>
        <v>3429.6</v>
      </c>
      <c r="I868" s="442"/>
      <c r="J868" s="442">
        <f>G868</f>
        <v>40.770000000000003</v>
      </c>
      <c r="K868" s="461">
        <f>J868*I868</f>
        <v>0</v>
      </c>
      <c r="L868" s="467">
        <f>I868</f>
        <v>0</v>
      </c>
      <c r="M868" s="467">
        <f>J868</f>
        <v>40.770000000000003</v>
      </c>
      <c r="N868" s="468">
        <f>L868*M868</f>
        <v>0</v>
      </c>
    </row>
    <row r="869" spans="1:14" x14ac:dyDescent="0.25">
      <c r="A869" s="398"/>
      <c r="B869" s="399" t="s">
        <v>72</v>
      </c>
      <c r="C869" s="400" t="s">
        <v>73</v>
      </c>
      <c r="D869" s="401" t="s">
        <v>494</v>
      </c>
      <c r="E869" s="398"/>
      <c r="F869" s="402">
        <v>84.12</v>
      </c>
      <c r="G869" s="403"/>
      <c r="H869" s="398"/>
      <c r="I869" s="442"/>
      <c r="J869" s="442">
        <f t="shared" ref="J869:J932" si="101">G869</f>
        <v>0</v>
      </c>
      <c r="K869" s="461">
        <f t="shared" ref="K869:K871" si="102">J869*I869</f>
        <v>0</v>
      </c>
      <c r="L869" s="467">
        <f t="shared" ref="L869:L932" si="103">I869</f>
        <v>0</v>
      </c>
      <c r="M869" s="467">
        <f t="shared" ref="M869:M932" si="104">J869</f>
        <v>0</v>
      </c>
      <c r="N869" s="468">
        <f t="shared" ref="N869:N932" si="105">L869*M869</f>
        <v>0</v>
      </c>
    </row>
    <row r="870" spans="1:14" x14ac:dyDescent="0.25">
      <c r="A870" s="398"/>
      <c r="B870" s="399" t="s">
        <v>72</v>
      </c>
      <c r="C870" s="400" t="s">
        <v>73</v>
      </c>
      <c r="D870" s="401" t="s">
        <v>495</v>
      </c>
      <c r="E870" s="398"/>
      <c r="F870" s="402">
        <v>0</v>
      </c>
      <c r="G870" s="403"/>
      <c r="H870" s="398"/>
      <c r="I870" s="442"/>
      <c r="J870" s="442">
        <f t="shared" si="101"/>
        <v>0</v>
      </c>
      <c r="K870" s="461">
        <f t="shared" si="102"/>
        <v>0</v>
      </c>
      <c r="L870" s="467">
        <f t="shared" si="103"/>
        <v>0</v>
      </c>
      <c r="M870" s="467">
        <f t="shared" si="104"/>
        <v>0</v>
      </c>
      <c r="N870" s="468">
        <f t="shared" si="105"/>
        <v>0</v>
      </c>
    </row>
    <row r="871" spans="1:14" x14ac:dyDescent="0.25">
      <c r="A871" s="404"/>
      <c r="B871" s="399" t="s">
        <v>72</v>
      </c>
      <c r="C871" s="405" t="s">
        <v>73</v>
      </c>
      <c r="D871" s="406" t="s">
        <v>496</v>
      </c>
      <c r="E871" s="404"/>
      <c r="F871" s="407">
        <v>84.12</v>
      </c>
      <c r="G871" s="408"/>
      <c r="H871" s="404"/>
      <c r="I871" s="442"/>
      <c r="J871" s="442">
        <f t="shared" si="101"/>
        <v>0</v>
      </c>
      <c r="K871" s="461">
        <f t="shared" si="102"/>
        <v>0</v>
      </c>
      <c r="L871" s="467">
        <f t="shared" si="103"/>
        <v>0</v>
      </c>
      <c r="M871" s="467">
        <f t="shared" si="104"/>
        <v>0</v>
      </c>
      <c r="N871" s="468">
        <f t="shared" si="105"/>
        <v>0</v>
      </c>
    </row>
    <row r="872" spans="1:14" ht="22.5" x14ac:dyDescent="0.25">
      <c r="A872" s="385" t="s">
        <v>133</v>
      </c>
      <c r="B872" s="385" t="s">
        <v>53</v>
      </c>
      <c r="C872" s="386" t="s">
        <v>155</v>
      </c>
      <c r="D872" s="387" t="s">
        <v>156</v>
      </c>
      <c r="E872" s="388" t="s">
        <v>61</v>
      </c>
      <c r="F872" s="389">
        <v>160.59</v>
      </c>
      <c r="G872" s="390">
        <v>55.24</v>
      </c>
      <c r="H872" s="389">
        <f>ROUND(G872*F872,1)</f>
        <v>8871</v>
      </c>
      <c r="I872" s="443">
        <v>-69.400000000000006</v>
      </c>
      <c r="J872" s="442">
        <f t="shared" si="101"/>
        <v>55.24</v>
      </c>
      <c r="K872" s="461">
        <f>I872*J872</f>
        <v>-3833.6560000000004</v>
      </c>
      <c r="L872" s="467">
        <f t="shared" si="103"/>
        <v>-69.400000000000006</v>
      </c>
      <c r="M872" s="467">
        <f t="shared" si="104"/>
        <v>55.24</v>
      </c>
      <c r="N872" s="468">
        <f t="shared" si="105"/>
        <v>-3833.6560000000004</v>
      </c>
    </row>
    <row r="873" spans="1:14" x14ac:dyDescent="0.25">
      <c r="A873" s="398"/>
      <c r="B873" s="399" t="s">
        <v>72</v>
      </c>
      <c r="C873" s="400" t="s">
        <v>73</v>
      </c>
      <c r="D873" s="401" t="s">
        <v>497</v>
      </c>
      <c r="E873" s="398"/>
      <c r="F873" s="402">
        <v>160.59</v>
      </c>
      <c r="G873" s="403"/>
      <c r="H873" s="398"/>
      <c r="I873" s="442"/>
      <c r="J873" s="442">
        <f t="shared" si="101"/>
        <v>0</v>
      </c>
      <c r="K873" s="461">
        <f t="shared" ref="K873:K936" si="106">I873*J873</f>
        <v>0</v>
      </c>
      <c r="L873" s="467">
        <f t="shared" si="103"/>
        <v>0</v>
      </c>
      <c r="M873" s="467">
        <f t="shared" si="104"/>
        <v>0</v>
      </c>
      <c r="N873" s="468">
        <f t="shared" si="105"/>
        <v>0</v>
      </c>
    </row>
    <row r="874" spans="1:14" x14ac:dyDescent="0.25">
      <c r="A874" s="398"/>
      <c r="B874" s="399" t="s">
        <v>72</v>
      </c>
      <c r="C874" s="400" t="s">
        <v>73</v>
      </c>
      <c r="D874" s="401" t="s">
        <v>498</v>
      </c>
      <c r="E874" s="398"/>
      <c r="F874" s="402">
        <v>0</v>
      </c>
      <c r="G874" s="403"/>
      <c r="H874" s="398"/>
      <c r="I874" s="443"/>
      <c r="J874" s="442">
        <f t="shared" si="101"/>
        <v>0</v>
      </c>
      <c r="K874" s="461">
        <f t="shared" si="106"/>
        <v>0</v>
      </c>
      <c r="L874" s="467">
        <f t="shared" si="103"/>
        <v>0</v>
      </c>
      <c r="M874" s="467">
        <f t="shared" si="104"/>
        <v>0</v>
      </c>
      <c r="N874" s="468">
        <f t="shared" si="105"/>
        <v>0</v>
      </c>
    </row>
    <row r="875" spans="1:14" x14ac:dyDescent="0.25">
      <c r="A875" s="404"/>
      <c r="B875" s="399" t="s">
        <v>72</v>
      </c>
      <c r="C875" s="405" t="s">
        <v>73</v>
      </c>
      <c r="D875" s="406" t="s">
        <v>496</v>
      </c>
      <c r="E875" s="404"/>
      <c r="F875" s="407">
        <v>160.59</v>
      </c>
      <c r="G875" s="408"/>
      <c r="H875" s="404"/>
      <c r="I875" s="442"/>
      <c r="J875" s="442">
        <f t="shared" si="101"/>
        <v>0</v>
      </c>
      <c r="K875" s="461">
        <f t="shared" si="106"/>
        <v>0</v>
      </c>
      <c r="L875" s="467">
        <f t="shared" si="103"/>
        <v>0</v>
      </c>
      <c r="M875" s="467">
        <f t="shared" si="104"/>
        <v>0</v>
      </c>
      <c r="N875" s="468">
        <f t="shared" si="105"/>
        <v>0</v>
      </c>
    </row>
    <row r="876" spans="1:14" ht="22.5" x14ac:dyDescent="0.25">
      <c r="A876" s="385" t="s">
        <v>51</v>
      </c>
      <c r="B876" s="385" t="s">
        <v>53</v>
      </c>
      <c r="C876" s="386" t="s">
        <v>158</v>
      </c>
      <c r="D876" s="387" t="s">
        <v>159</v>
      </c>
      <c r="E876" s="388" t="s">
        <v>61</v>
      </c>
      <c r="F876" s="389">
        <v>84.12</v>
      </c>
      <c r="G876" s="390">
        <v>98.64</v>
      </c>
      <c r="H876" s="389">
        <f>ROUND(G876*F876,1)</f>
        <v>8297.6</v>
      </c>
      <c r="I876" s="443"/>
      <c r="J876" s="442">
        <f t="shared" si="101"/>
        <v>98.64</v>
      </c>
      <c r="K876" s="461">
        <f t="shared" si="106"/>
        <v>0</v>
      </c>
      <c r="L876" s="467">
        <f t="shared" si="103"/>
        <v>0</v>
      </c>
      <c r="M876" s="467">
        <f t="shared" si="104"/>
        <v>98.64</v>
      </c>
      <c r="N876" s="468">
        <f t="shared" si="105"/>
        <v>0</v>
      </c>
    </row>
    <row r="877" spans="1:14" x14ac:dyDescent="0.25">
      <c r="A877" s="398"/>
      <c r="B877" s="399" t="s">
        <v>72</v>
      </c>
      <c r="C877" s="400" t="s">
        <v>73</v>
      </c>
      <c r="D877" s="401" t="s">
        <v>494</v>
      </c>
      <c r="E877" s="398"/>
      <c r="F877" s="402">
        <v>84.12</v>
      </c>
      <c r="G877" s="403"/>
      <c r="H877" s="398"/>
      <c r="I877" s="443"/>
      <c r="J877" s="442">
        <f t="shared" si="101"/>
        <v>0</v>
      </c>
      <c r="K877" s="461">
        <f t="shared" si="106"/>
        <v>0</v>
      </c>
      <c r="L877" s="467">
        <f t="shared" si="103"/>
        <v>0</v>
      </c>
      <c r="M877" s="467">
        <f t="shared" si="104"/>
        <v>0</v>
      </c>
      <c r="N877" s="468">
        <f t="shared" si="105"/>
        <v>0</v>
      </c>
    </row>
    <row r="878" spans="1:14" x14ac:dyDescent="0.25">
      <c r="A878" s="398"/>
      <c r="B878" s="399" t="s">
        <v>72</v>
      </c>
      <c r="C878" s="400" t="s">
        <v>73</v>
      </c>
      <c r="D878" s="401" t="s">
        <v>495</v>
      </c>
      <c r="E878" s="398"/>
      <c r="F878" s="402">
        <v>0</v>
      </c>
      <c r="G878" s="403"/>
      <c r="H878" s="398"/>
      <c r="I878" s="443"/>
      <c r="J878" s="442">
        <f t="shared" si="101"/>
        <v>0</v>
      </c>
      <c r="K878" s="461">
        <f t="shared" si="106"/>
        <v>0</v>
      </c>
      <c r="L878" s="467">
        <f t="shared" si="103"/>
        <v>0</v>
      </c>
      <c r="M878" s="467">
        <f t="shared" si="104"/>
        <v>0</v>
      </c>
      <c r="N878" s="468">
        <f t="shared" si="105"/>
        <v>0</v>
      </c>
    </row>
    <row r="879" spans="1:14" x14ac:dyDescent="0.25">
      <c r="A879" s="404"/>
      <c r="B879" s="399" t="s">
        <v>72</v>
      </c>
      <c r="C879" s="405" t="s">
        <v>73</v>
      </c>
      <c r="D879" s="406" t="s">
        <v>496</v>
      </c>
      <c r="E879" s="404"/>
      <c r="F879" s="407">
        <v>84.12</v>
      </c>
      <c r="G879" s="408"/>
      <c r="H879" s="404"/>
      <c r="I879" s="442"/>
      <c r="J879" s="442">
        <f t="shared" si="101"/>
        <v>0</v>
      </c>
      <c r="K879" s="461">
        <f t="shared" si="106"/>
        <v>0</v>
      </c>
      <c r="L879" s="467">
        <f t="shared" si="103"/>
        <v>0</v>
      </c>
      <c r="M879" s="467">
        <f t="shared" si="104"/>
        <v>0</v>
      </c>
      <c r="N879" s="468">
        <f t="shared" si="105"/>
        <v>0</v>
      </c>
    </row>
    <row r="880" spans="1:14" x14ac:dyDescent="0.25">
      <c r="A880" s="385" t="s">
        <v>138</v>
      </c>
      <c r="B880" s="385" t="s">
        <v>53</v>
      </c>
      <c r="C880" s="386" t="s">
        <v>172</v>
      </c>
      <c r="D880" s="387" t="s">
        <v>173</v>
      </c>
      <c r="E880" s="388" t="s">
        <v>114</v>
      </c>
      <c r="F880" s="389">
        <v>5.5</v>
      </c>
      <c r="G880" s="390">
        <v>170.98</v>
      </c>
      <c r="H880" s="389">
        <f>ROUND(G880*F880,1)</f>
        <v>940.4</v>
      </c>
      <c r="I880" s="443"/>
      <c r="J880" s="442">
        <f t="shared" si="101"/>
        <v>170.98</v>
      </c>
      <c r="K880" s="461">
        <f t="shared" si="106"/>
        <v>0</v>
      </c>
      <c r="L880" s="467">
        <f t="shared" si="103"/>
        <v>0</v>
      </c>
      <c r="M880" s="467">
        <f t="shared" si="104"/>
        <v>170.98</v>
      </c>
      <c r="N880" s="468">
        <f t="shared" si="105"/>
        <v>0</v>
      </c>
    </row>
    <row r="881" spans="1:14" x14ac:dyDescent="0.25">
      <c r="A881" s="398"/>
      <c r="B881" s="399" t="s">
        <v>72</v>
      </c>
      <c r="C881" s="400" t="s">
        <v>73</v>
      </c>
      <c r="D881" s="401" t="s">
        <v>499</v>
      </c>
      <c r="E881" s="398"/>
      <c r="F881" s="402">
        <v>5.5</v>
      </c>
      <c r="G881" s="403"/>
      <c r="H881" s="398"/>
      <c r="I881" s="443"/>
      <c r="J881" s="442">
        <f t="shared" si="101"/>
        <v>0</v>
      </c>
      <c r="K881" s="461">
        <f t="shared" si="106"/>
        <v>0</v>
      </c>
      <c r="L881" s="467">
        <f t="shared" si="103"/>
        <v>0</v>
      </c>
      <c r="M881" s="467">
        <f t="shared" si="104"/>
        <v>0</v>
      </c>
      <c r="N881" s="468">
        <f t="shared" si="105"/>
        <v>0</v>
      </c>
    </row>
    <row r="882" spans="1:14" ht="22.5" x14ac:dyDescent="0.25">
      <c r="A882" s="385" t="s">
        <v>141</v>
      </c>
      <c r="B882" s="385" t="s">
        <v>53</v>
      </c>
      <c r="C882" s="386" t="s">
        <v>175</v>
      </c>
      <c r="D882" s="387" t="s">
        <v>176</v>
      </c>
      <c r="E882" s="388" t="s">
        <v>114</v>
      </c>
      <c r="F882" s="389">
        <v>2.2000000000000002</v>
      </c>
      <c r="G882" s="390">
        <v>147.30000000000001</v>
      </c>
      <c r="H882" s="389">
        <f>ROUND(G882*F882,1)</f>
        <v>324.10000000000002</v>
      </c>
      <c r="I882" s="443"/>
      <c r="J882" s="442">
        <f t="shared" si="101"/>
        <v>147.30000000000001</v>
      </c>
      <c r="K882" s="461">
        <f t="shared" si="106"/>
        <v>0</v>
      </c>
      <c r="L882" s="467">
        <f t="shared" si="103"/>
        <v>0</v>
      </c>
      <c r="M882" s="467">
        <f t="shared" si="104"/>
        <v>147.30000000000001</v>
      </c>
      <c r="N882" s="468">
        <f t="shared" si="105"/>
        <v>0</v>
      </c>
    </row>
    <row r="883" spans="1:14" x14ac:dyDescent="0.25">
      <c r="A883" s="398"/>
      <c r="B883" s="399" t="s">
        <v>72</v>
      </c>
      <c r="C883" s="400" t="s">
        <v>73</v>
      </c>
      <c r="D883" s="401" t="s">
        <v>500</v>
      </c>
      <c r="E883" s="398"/>
      <c r="F883" s="402">
        <v>2.2000000000000002</v>
      </c>
      <c r="G883" s="403"/>
      <c r="H883" s="398"/>
      <c r="I883" s="442"/>
      <c r="J883" s="442">
        <f t="shared" si="101"/>
        <v>0</v>
      </c>
      <c r="K883" s="461">
        <f t="shared" si="106"/>
        <v>0</v>
      </c>
      <c r="L883" s="467">
        <f t="shared" si="103"/>
        <v>0</v>
      </c>
      <c r="M883" s="467">
        <f t="shared" si="104"/>
        <v>0</v>
      </c>
      <c r="N883" s="468">
        <f t="shared" si="105"/>
        <v>0</v>
      </c>
    </row>
    <row r="884" spans="1:14" x14ac:dyDescent="0.25">
      <c r="A884" s="385" t="s">
        <v>144</v>
      </c>
      <c r="B884" s="385" t="s">
        <v>53</v>
      </c>
      <c r="C884" s="386" t="s">
        <v>184</v>
      </c>
      <c r="D884" s="387" t="s">
        <v>185</v>
      </c>
      <c r="E884" s="388" t="s">
        <v>56</v>
      </c>
      <c r="F884" s="389">
        <v>15.74</v>
      </c>
      <c r="G884" s="390">
        <v>257.77999999999997</v>
      </c>
      <c r="H884" s="389">
        <f>ROUND(G884*F884,1)</f>
        <v>4057.5</v>
      </c>
      <c r="I884" s="443"/>
      <c r="J884" s="442">
        <f t="shared" si="101"/>
        <v>257.77999999999997</v>
      </c>
      <c r="K884" s="461">
        <f t="shared" si="106"/>
        <v>0</v>
      </c>
      <c r="L884" s="467">
        <f t="shared" si="103"/>
        <v>0</v>
      </c>
      <c r="M884" s="467">
        <f t="shared" si="104"/>
        <v>257.77999999999997</v>
      </c>
      <c r="N884" s="468">
        <f t="shared" si="105"/>
        <v>0</v>
      </c>
    </row>
    <row r="885" spans="1:14" x14ac:dyDescent="0.25">
      <c r="A885" s="398"/>
      <c r="B885" s="399" t="s">
        <v>72</v>
      </c>
      <c r="C885" s="400" t="s">
        <v>73</v>
      </c>
      <c r="D885" s="401" t="s">
        <v>501</v>
      </c>
      <c r="E885" s="398"/>
      <c r="F885" s="402">
        <v>15.74</v>
      </c>
      <c r="G885" s="403"/>
      <c r="H885" s="398"/>
      <c r="I885" s="442"/>
      <c r="J885" s="442">
        <f t="shared" si="101"/>
        <v>0</v>
      </c>
      <c r="K885" s="461">
        <f t="shared" si="106"/>
        <v>0</v>
      </c>
      <c r="L885" s="467">
        <f t="shared" si="103"/>
        <v>0</v>
      </c>
      <c r="M885" s="467">
        <f t="shared" si="104"/>
        <v>0</v>
      </c>
      <c r="N885" s="468">
        <f t="shared" si="105"/>
        <v>0</v>
      </c>
    </row>
    <row r="886" spans="1:14" x14ac:dyDescent="0.25">
      <c r="A886" s="385" t="s">
        <v>63</v>
      </c>
      <c r="B886" s="385" t="s">
        <v>53</v>
      </c>
      <c r="C886" s="386" t="s">
        <v>187</v>
      </c>
      <c r="D886" s="387" t="s">
        <v>188</v>
      </c>
      <c r="E886" s="388" t="s">
        <v>56</v>
      </c>
      <c r="F886" s="389">
        <v>68.48</v>
      </c>
      <c r="G886" s="390">
        <v>257.77999999999997</v>
      </c>
      <c r="H886" s="389">
        <f>ROUND(G886*F886,1)</f>
        <v>17652.8</v>
      </c>
      <c r="I886" s="443"/>
      <c r="J886" s="442">
        <f t="shared" si="101"/>
        <v>257.77999999999997</v>
      </c>
      <c r="K886" s="461">
        <f t="shared" si="106"/>
        <v>0</v>
      </c>
      <c r="L886" s="467">
        <f t="shared" si="103"/>
        <v>0</v>
      </c>
      <c r="M886" s="467">
        <f t="shared" si="104"/>
        <v>257.77999999999997</v>
      </c>
      <c r="N886" s="468">
        <f t="shared" si="105"/>
        <v>0</v>
      </c>
    </row>
    <row r="887" spans="1:14" x14ac:dyDescent="0.25">
      <c r="A887" s="398"/>
      <c r="B887" s="399" t="s">
        <v>72</v>
      </c>
      <c r="C887" s="400" t="s">
        <v>73</v>
      </c>
      <c r="D887" s="401" t="s">
        <v>502</v>
      </c>
      <c r="E887" s="398"/>
      <c r="F887" s="402">
        <v>68.48</v>
      </c>
      <c r="G887" s="403"/>
      <c r="H887" s="398"/>
      <c r="I887" s="443"/>
      <c r="J887" s="442">
        <f t="shared" si="101"/>
        <v>0</v>
      </c>
      <c r="K887" s="461">
        <f t="shared" si="106"/>
        <v>0</v>
      </c>
      <c r="L887" s="467">
        <f t="shared" si="103"/>
        <v>0</v>
      </c>
      <c r="M887" s="467">
        <f t="shared" si="104"/>
        <v>0</v>
      </c>
      <c r="N887" s="468">
        <f t="shared" si="105"/>
        <v>0</v>
      </c>
    </row>
    <row r="888" spans="1:14" x14ac:dyDescent="0.25">
      <c r="A888" s="385" t="s">
        <v>110</v>
      </c>
      <c r="B888" s="385" t="s">
        <v>53</v>
      </c>
      <c r="C888" s="386" t="s">
        <v>190</v>
      </c>
      <c r="D888" s="387" t="s">
        <v>191</v>
      </c>
      <c r="E888" s="388" t="s">
        <v>56</v>
      </c>
      <c r="F888" s="389">
        <v>20.54</v>
      </c>
      <c r="G888" s="390">
        <v>13.15</v>
      </c>
      <c r="H888" s="389">
        <f>ROUND(G888*F888,1)</f>
        <v>270.10000000000002</v>
      </c>
      <c r="I888" s="443"/>
      <c r="J888" s="442">
        <f t="shared" si="101"/>
        <v>13.15</v>
      </c>
      <c r="K888" s="461">
        <f t="shared" si="106"/>
        <v>0</v>
      </c>
      <c r="L888" s="467">
        <f t="shared" si="103"/>
        <v>0</v>
      </c>
      <c r="M888" s="467">
        <f t="shared" si="104"/>
        <v>13.15</v>
      </c>
      <c r="N888" s="468">
        <f t="shared" si="105"/>
        <v>0</v>
      </c>
    </row>
    <row r="889" spans="1:14" x14ac:dyDescent="0.25">
      <c r="A889" s="398"/>
      <c r="B889" s="399" t="s">
        <v>72</v>
      </c>
      <c r="C889" s="400" t="s">
        <v>73</v>
      </c>
      <c r="D889" s="401" t="s">
        <v>503</v>
      </c>
      <c r="E889" s="398"/>
      <c r="F889" s="402">
        <v>20.54</v>
      </c>
      <c r="G889" s="403"/>
      <c r="H889" s="398"/>
      <c r="I889" s="442"/>
      <c r="J889" s="442">
        <f t="shared" si="101"/>
        <v>0</v>
      </c>
      <c r="K889" s="461">
        <f t="shared" si="106"/>
        <v>0</v>
      </c>
      <c r="L889" s="467">
        <f t="shared" si="103"/>
        <v>0</v>
      </c>
      <c r="M889" s="467">
        <f t="shared" si="104"/>
        <v>0</v>
      </c>
      <c r="N889" s="468">
        <f t="shared" si="105"/>
        <v>0</v>
      </c>
    </row>
    <row r="890" spans="1:14" x14ac:dyDescent="0.25">
      <c r="A890" s="385" t="s">
        <v>151</v>
      </c>
      <c r="B890" s="385" t="s">
        <v>53</v>
      </c>
      <c r="C890" s="386" t="s">
        <v>193</v>
      </c>
      <c r="D890" s="387" t="s">
        <v>194</v>
      </c>
      <c r="E890" s="388" t="s">
        <v>56</v>
      </c>
      <c r="F890" s="389">
        <v>83.84</v>
      </c>
      <c r="G890" s="390">
        <v>315.64999999999998</v>
      </c>
      <c r="H890" s="389">
        <f>ROUND(G890*F890,1)</f>
        <v>26464.1</v>
      </c>
      <c r="I890" s="443"/>
      <c r="J890" s="442">
        <f t="shared" si="101"/>
        <v>315.64999999999998</v>
      </c>
      <c r="K890" s="461">
        <f t="shared" si="106"/>
        <v>0</v>
      </c>
      <c r="L890" s="467">
        <f t="shared" si="103"/>
        <v>0</v>
      </c>
      <c r="M890" s="467">
        <f t="shared" si="104"/>
        <v>315.64999999999998</v>
      </c>
      <c r="N890" s="468">
        <f t="shared" si="105"/>
        <v>0</v>
      </c>
    </row>
    <row r="891" spans="1:14" x14ac:dyDescent="0.25">
      <c r="A891" s="398"/>
      <c r="B891" s="399" t="s">
        <v>72</v>
      </c>
      <c r="C891" s="400" t="s">
        <v>73</v>
      </c>
      <c r="D891" s="401" t="s">
        <v>504</v>
      </c>
      <c r="E891" s="398"/>
      <c r="F891" s="402">
        <v>83.84</v>
      </c>
      <c r="G891" s="403"/>
      <c r="H891" s="398"/>
      <c r="I891" s="443"/>
      <c r="J891" s="442">
        <f t="shared" si="101"/>
        <v>0</v>
      </c>
      <c r="K891" s="461">
        <f t="shared" si="106"/>
        <v>0</v>
      </c>
      <c r="L891" s="467">
        <f t="shared" si="103"/>
        <v>0</v>
      </c>
      <c r="M891" s="467">
        <f t="shared" si="104"/>
        <v>0</v>
      </c>
      <c r="N891" s="468">
        <f t="shared" si="105"/>
        <v>0</v>
      </c>
    </row>
    <row r="892" spans="1:14" x14ac:dyDescent="0.25">
      <c r="A892" s="385" t="s">
        <v>154</v>
      </c>
      <c r="B892" s="385" t="s">
        <v>53</v>
      </c>
      <c r="C892" s="386" t="s">
        <v>196</v>
      </c>
      <c r="D892" s="387" t="s">
        <v>197</v>
      </c>
      <c r="E892" s="388" t="s">
        <v>56</v>
      </c>
      <c r="F892" s="389">
        <v>25.15</v>
      </c>
      <c r="G892" s="390">
        <v>15.78</v>
      </c>
      <c r="H892" s="389">
        <f>ROUND(G892*F892,1)</f>
        <v>396.9</v>
      </c>
      <c r="I892" s="443"/>
      <c r="J892" s="442">
        <f t="shared" si="101"/>
        <v>15.78</v>
      </c>
      <c r="K892" s="461">
        <f t="shared" si="106"/>
        <v>0</v>
      </c>
      <c r="L892" s="467">
        <f t="shared" si="103"/>
        <v>0</v>
      </c>
      <c r="M892" s="467">
        <f t="shared" si="104"/>
        <v>15.78</v>
      </c>
      <c r="N892" s="468">
        <f t="shared" si="105"/>
        <v>0</v>
      </c>
    </row>
    <row r="893" spans="1:14" x14ac:dyDescent="0.25">
      <c r="A893" s="398"/>
      <c r="B893" s="399" t="s">
        <v>72</v>
      </c>
      <c r="C893" s="400" t="s">
        <v>73</v>
      </c>
      <c r="D893" s="401" t="s">
        <v>505</v>
      </c>
      <c r="E893" s="398"/>
      <c r="F893" s="402">
        <v>25.15</v>
      </c>
      <c r="G893" s="403"/>
      <c r="H893" s="398"/>
      <c r="I893" s="442"/>
      <c r="J893" s="442">
        <f t="shared" si="101"/>
        <v>0</v>
      </c>
      <c r="K893" s="461">
        <f t="shared" si="106"/>
        <v>0</v>
      </c>
      <c r="L893" s="467">
        <f t="shared" si="103"/>
        <v>0</v>
      </c>
      <c r="M893" s="467">
        <f t="shared" si="104"/>
        <v>0</v>
      </c>
      <c r="N893" s="468">
        <f t="shared" si="105"/>
        <v>0</v>
      </c>
    </row>
    <row r="894" spans="1:14" ht="22.5" x14ac:dyDescent="0.25">
      <c r="A894" s="385" t="s">
        <v>157</v>
      </c>
      <c r="B894" s="385" t="s">
        <v>53</v>
      </c>
      <c r="C894" s="386" t="s">
        <v>202</v>
      </c>
      <c r="D894" s="387" t="s">
        <v>203</v>
      </c>
      <c r="E894" s="388" t="s">
        <v>56</v>
      </c>
      <c r="F894" s="389">
        <v>28.37</v>
      </c>
      <c r="G894" s="390">
        <v>1116.6199999999999</v>
      </c>
      <c r="H894" s="389">
        <f>ROUND(G894*F894,1)</f>
        <v>31678.5</v>
      </c>
      <c r="I894" s="443"/>
      <c r="J894" s="442">
        <f t="shared" si="101"/>
        <v>1116.6199999999999</v>
      </c>
      <c r="K894" s="461">
        <f t="shared" si="106"/>
        <v>0</v>
      </c>
      <c r="L894" s="467">
        <f t="shared" si="103"/>
        <v>0</v>
      </c>
      <c r="M894" s="467">
        <f t="shared" si="104"/>
        <v>1116.6199999999999</v>
      </c>
      <c r="N894" s="468">
        <f t="shared" si="105"/>
        <v>0</v>
      </c>
    </row>
    <row r="895" spans="1:14" x14ac:dyDescent="0.25">
      <c r="A895" s="398"/>
      <c r="B895" s="399" t="s">
        <v>72</v>
      </c>
      <c r="C895" s="400" t="s">
        <v>73</v>
      </c>
      <c r="D895" s="401" t="s">
        <v>506</v>
      </c>
      <c r="E895" s="398"/>
      <c r="F895" s="402">
        <v>28.37</v>
      </c>
      <c r="G895" s="403"/>
      <c r="H895" s="398"/>
      <c r="I895" s="443"/>
      <c r="J895" s="442">
        <f t="shared" si="101"/>
        <v>0</v>
      </c>
      <c r="K895" s="461">
        <f t="shared" si="106"/>
        <v>0</v>
      </c>
      <c r="L895" s="467">
        <f t="shared" si="103"/>
        <v>0</v>
      </c>
      <c r="M895" s="467">
        <f t="shared" si="104"/>
        <v>0</v>
      </c>
      <c r="N895" s="468">
        <f t="shared" si="105"/>
        <v>0</v>
      </c>
    </row>
    <row r="896" spans="1:14" x14ac:dyDescent="0.25">
      <c r="A896" s="385" t="s">
        <v>160</v>
      </c>
      <c r="B896" s="385" t="s">
        <v>53</v>
      </c>
      <c r="C896" s="386" t="s">
        <v>205</v>
      </c>
      <c r="D896" s="387" t="s">
        <v>206</v>
      </c>
      <c r="E896" s="388" t="s">
        <v>61</v>
      </c>
      <c r="F896" s="389">
        <v>355.75</v>
      </c>
      <c r="G896" s="390">
        <v>99.96</v>
      </c>
      <c r="H896" s="389">
        <f>ROUND(G896*F896,1)</f>
        <v>35560.800000000003</v>
      </c>
      <c r="I896" s="443"/>
      <c r="J896" s="442">
        <f t="shared" si="101"/>
        <v>99.96</v>
      </c>
      <c r="K896" s="461">
        <f t="shared" si="106"/>
        <v>0</v>
      </c>
      <c r="L896" s="467">
        <f t="shared" si="103"/>
        <v>0</v>
      </c>
      <c r="M896" s="467">
        <f t="shared" si="104"/>
        <v>99.96</v>
      </c>
      <c r="N896" s="468">
        <f t="shared" si="105"/>
        <v>0</v>
      </c>
    </row>
    <row r="897" spans="1:14" x14ac:dyDescent="0.25">
      <c r="A897" s="398"/>
      <c r="B897" s="399" t="s">
        <v>72</v>
      </c>
      <c r="C897" s="400" t="s">
        <v>73</v>
      </c>
      <c r="D897" s="401" t="s">
        <v>507</v>
      </c>
      <c r="E897" s="398"/>
      <c r="F897" s="402">
        <v>355.75</v>
      </c>
      <c r="G897" s="403"/>
      <c r="H897" s="398"/>
      <c r="I897" s="442"/>
      <c r="J897" s="442">
        <f t="shared" si="101"/>
        <v>0</v>
      </c>
      <c r="K897" s="461">
        <f t="shared" si="106"/>
        <v>0</v>
      </c>
      <c r="L897" s="467">
        <f t="shared" si="103"/>
        <v>0</v>
      </c>
      <c r="M897" s="467">
        <f t="shared" si="104"/>
        <v>0</v>
      </c>
      <c r="N897" s="468">
        <f t="shared" si="105"/>
        <v>0</v>
      </c>
    </row>
    <row r="898" spans="1:14" x14ac:dyDescent="0.25">
      <c r="A898" s="385" t="s">
        <v>163</v>
      </c>
      <c r="B898" s="385" t="s">
        <v>53</v>
      </c>
      <c r="C898" s="386" t="s">
        <v>211</v>
      </c>
      <c r="D898" s="387" t="s">
        <v>212</v>
      </c>
      <c r="E898" s="388" t="s">
        <v>61</v>
      </c>
      <c r="F898" s="389">
        <v>355.75</v>
      </c>
      <c r="G898" s="390">
        <v>149.94</v>
      </c>
      <c r="H898" s="389">
        <f>ROUND(G898*F898,1)</f>
        <v>53341.2</v>
      </c>
      <c r="I898" s="442"/>
      <c r="J898" s="442">
        <f t="shared" si="101"/>
        <v>149.94</v>
      </c>
      <c r="K898" s="461">
        <f t="shared" si="106"/>
        <v>0</v>
      </c>
      <c r="L898" s="467">
        <f t="shared" si="103"/>
        <v>0</v>
      </c>
      <c r="M898" s="467">
        <f t="shared" si="104"/>
        <v>149.94</v>
      </c>
      <c r="N898" s="468">
        <f t="shared" si="105"/>
        <v>0</v>
      </c>
    </row>
    <row r="899" spans="1:14" x14ac:dyDescent="0.25">
      <c r="A899" s="398"/>
      <c r="B899" s="399" t="s">
        <v>72</v>
      </c>
      <c r="C899" s="400" t="s">
        <v>73</v>
      </c>
      <c r="D899" s="401" t="s">
        <v>507</v>
      </c>
      <c r="E899" s="398"/>
      <c r="F899" s="402">
        <v>355.75</v>
      </c>
      <c r="G899" s="403"/>
      <c r="H899" s="398"/>
      <c r="I899" s="443"/>
      <c r="J899" s="442">
        <f t="shared" si="101"/>
        <v>0</v>
      </c>
      <c r="K899" s="461">
        <f t="shared" si="106"/>
        <v>0</v>
      </c>
      <c r="L899" s="467">
        <f t="shared" si="103"/>
        <v>0</v>
      </c>
      <c r="M899" s="467">
        <f t="shared" si="104"/>
        <v>0</v>
      </c>
      <c r="N899" s="468">
        <f t="shared" si="105"/>
        <v>0</v>
      </c>
    </row>
    <row r="900" spans="1:14" ht="22.5" x14ac:dyDescent="0.25">
      <c r="A900" s="385" t="s">
        <v>167</v>
      </c>
      <c r="B900" s="385" t="s">
        <v>53</v>
      </c>
      <c r="C900" s="386" t="s">
        <v>217</v>
      </c>
      <c r="D900" s="387" t="s">
        <v>218</v>
      </c>
      <c r="E900" s="388" t="s">
        <v>56</v>
      </c>
      <c r="F900" s="389">
        <v>293.93</v>
      </c>
      <c r="G900" s="390">
        <v>97.46</v>
      </c>
      <c r="H900" s="389">
        <f>ROUND(G900*F900,1)</f>
        <v>28646.400000000001</v>
      </c>
      <c r="I900" s="442">
        <f>69.4*1.1*0.42</f>
        <v>32.062800000000003</v>
      </c>
      <c r="J900" s="442">
        <f t="shared" si="101"/>
        <v>97.46</v>
      </c>
      <c r="K900" s="461">
        <f t="shared" si="106"/>
        <v>3124.8404880000003</v>
      </c>
      <c r="L900" s="467">
        <f t="shared" si="103"/>
        <v>32.062800000000003</v>
      </c>
      <c r="M900" s="467">
        <f t="shared" si="104"/>
        <v>97.46</v>
      </c>
      <c r="N900" s="468">
        <f t="shared" si="105"/>
        <v>3124.8404880000003</v>
      </c>
    </row>
    <row r="901" spans="1:14" x14ac:dyDescent="0.25">
      <c r="A901" s="409"/>
      <c r="B901" s="399" t="s">
        <v>72</v>
      </c>
      <c r="C901" s="410" t="s">
        <v>73</v>
      </c>
      <c r="D901" s="411" t="s">
        <v>508</v>
      </c>
      <c r="E901" s="409"/>
      <c r="F901" s="410" t="s">
        <v>73</v>
      </c>
      <c r="G901" s="412"/>
      <c r="H901" s="409"/>
      <c r="I901" s="442"/>
      <c r="J901" s="442">
        <f t="shared" si="101"/>
        <v>0</v>
      </c>
      <c r="K901" s="461">
        <f t="shared" si="106"/>
        <v>0</v>
      </c>
      <c r="L901" s="467">
        <f t="shared" si="103"/>
        <v>0</v>
      </c>
      <c r="M901" s="467">
        <f t="shared" si="104"/>
        <v>0</v>
      </c>
      <c r="N901" s="468">
        <f t="shared" si="105"/>
        <v>0</v>
      </c>
    </row>
    <row r="902" spans="1:14" x14ac:dyDescent="0.25">
      <c r="A902" s="398"/>
      <c r="B902" s="399" t="s">
        <v>72</v>
      </c>
      <c r="C902" s="400" t="s">
        <v>73</v>
      </c>
      <c r="D902" s="401" t="s">
        <v>509</v>
      </c>
      <c r="E902" s="398"/>
      <c r="F902" s="402">
        <v>180.69</v>
      </c>
      <c r="G902" s="403"/>
      <c r="H902" s="398"/>
      <c r="I902" s="443"/>
      <c r="J902" s="442">
        <f t="shared" si="101"/>
        <v>0</v>
      </c>
      <c r="K902" s="461">
        <f t="shared" si="106"/>
        <v>0</v>
      </c>
      <c r="L902" s="467">
        <f t="shared" si="103"/>
        <v>0</v>
      </c>
      <c r="M902" s="467">
        <f t="shared" si="104"/>
        <v>0</v>
      </c>
      <c r="N902" s="468">
        <f t="shared" si="105"/>
        <v>0</v>
      </c>
    </row>
    <row r="903" spans="1:14" x14ac:dyDescent="0.25">
      <c r="A903" s="409"/>
      <c r="B903" s="399" t="s">
        <v>72</v>
      </c>
      <c r="C903" s="410" t="s">
        <v>73</v>
      </c>
      <c r="D903" s="411" t="s">
        <v>510</v>
      </c>
      <c r="E903" s="409"/>
      <c r="F903" s="410" t="s">
        <v>73</v>
      </c>
      <c r="G903" s="412"/>
      <c r="H903" s="409"/>
      <c r="I903" s="442"/>
      <c r="J903" s="442">
        <f t="shared" si="101"/>
        <v>0</v>
      </c>
      <c r="K903" s="461">
        <f t="shared" si="106"/>
        <v>0</v>
      </c>
      <c r="L903" s="467">
        <f t="shared" si="103"/>
        <v>0</v>
      </c>
      <c r="M903" s="467">
        <f t="shared" si="104"/>
        <v>0</v>
      </c>
      <c r="N903" s="468">
        <f t="shared" si="105"/>
        <v>0</v>
      </c>
    </row>
    <row r="904" spans="1:14" x14ac:dyDescent="0.25">
      <c r="A904" s="398"/>
      <c r="B904" s="399" t="s">
        <v>72</v>
      </c>
      <c r="C904" s="400" t="s">
        <v>73</v>
      </c>
      <c r="D904" s="401" t="s">
        <v>511</v>
      </c>
      <c r="E904" s="398"/>
      <c r="F904" s="402">
        <v>113.24</v>
      </c>
      <c r="G904" s="403"/>
      <c r="H904" s="398"/>
      <c r="I904" s="443"/>
      <c r="J904" s="442">
        <f t="shared" si="101"/>
        <v>0</v>
      </c>
      <c r="K904" s="461">
        <f t="shared" si="106"/>
        <v>0</v>
      </c>
      <c r="L904" s="467">
        <f t="shared" si="103"/>
        <v>0</v>
      </c>
      <c r="M904" s="467">
        <f t="shared" si="104"/>
        <v>0</v>
      </c>
      <c r="N904" s="468">
        <f t="shared" si="105"/>
        <v>0</v>
      </c>
    </row>
    <row r="905" spans="1:14" x14ac:dyDescent="0.25">
      <c r="A905" s="404"/>
      <c r="B905" s="399" t="s">
        <v>72</v>
      </c>
      <c r="C905" s="405" t="s">
        <v>73</v>
      </c>
      <c r="D905" s="406" t="s">
        <v>496</v>
      </c>
      <c r="E905" s="404"/>
      <c r="F905" s="407">
        <v>293.93</v>
      </c>
      <c r="G905" s="408"/>
      <c r="H905" s="404"/>
      <c r="I905" s="442"/>
      <c r="J905" s="442">
        <f t="shared" si="101"/>
        <v>0</v>
      </c>
      <c r="K905" s="461">
        <f t="shared" si="106"/>
        <v>0</v>
      </c>
      <c r="L905" s="467">
        <f t="shared" si="103"/>
        <v>0</v>
      </c>
      <c r="M905" s="467">
        <f t="shared" si="104"/>
        <v>0</v>
      </c>
      <c r="N905" s="468">
        <f t="shared" si="105"/>
        <v>0</v>
      </c>
    </row>
    <row r="906" spans="1:14" ht="22.5" x14ac:dyDescent="0.25">
      <c r="A906" s="385" t="s">
        <v>171</v>
      </c>
      <c r="B906" s="385" t="s">
        <v>53</v>
      </c>
      <c r="C906" s="386" t="s">
        <v>220</v>
      </c>
      <c r="D906" s="387" t="s">
        <v>221</v>
      </c>
      <c r="E906" s="388" t="s">
        <v>56</v>
      </c>
      <c r="F906" s="389">
        <v>67.45</v>
      </c>
      <c r="G906" s="390">
        <v>247.39</v>
      </c>
      <c r="H906" s="389">
        <f>ROUND(G906*F906,1)</f>
        <v>16686.5</v>
      </c>
      <c r="I906" s="443"/>
      <c r="J906" s="442">
        <f t="shared" si="101"/>
        <v>247.39</v>
      </c>
      <c r="K906" s="461">
        <f t="shared" si="106"/>
        <v>0</v>
      </c>
      <c r="L906" s="467">
        <f t="shared" si="103"/>
        <v>0</v>
      </c>
      <c r="M906" s="467">
        <f t="shared" si="104"/>
        <v>247.39</v>
      </c>
      <c r="N906" s="468">
        <f t="shared" si="105"/>
        <v>0</v>
      </c>
    </row>
    <row r="907" spans="1:14" x14ac:dyDescent="0.25">
      <c r="A907" s="409"/>
      <c r="B907" s="399" t="s">
        <v>72</v>
      </c>
      <c r="C907" s="410" t="s">
        <v>73</v>
      </c>
      <c r="D907" s="411" t="s">
        <v>512</v>
      </c>
      <c r="E907" s="409"/>
      <c r="F907" s="410" t="s">
        <v>73</v>
      </c>
      <c r="G907" s="412"/>
      <c r="H907" s="409"/>
      <c r="I907" s="442"/>
      <c r="J907" s="442">
        <f t="shared" si="101"/>
        <v>0</v>
      </c>
      <c r="K907" s="461">
        <f t="shared" si="106"/>
        <v>0</v>
      </c>
      <c r="L907" s="467">
        <f t="shared" si="103"/>
        <v>0</v>
      </c>
      <c r="M907" s="467">
        <f t="shared" si="104"/>
        <v>0</v>
      </c>
      <c r="N907" s="468">
        <f t="shared" si="105"/>
        <v>0</v>
      </c>
    </row>
    <row r="908" spans="1:14" x14ac:dyDescent="0.25">
      <c r="A908" s="398"/>
      <c r="B908" s="399" t="s">
        <v>72</v>
      </c>
      <c r="C908" s="400" t="s">
        <v>73</v>
      </c>
      <c r="D908" s="401" t="s">
        <v>513</v>
      </c>
      <c r="E908" s="398"/>
      <c r="F908" s="402">
        <v>67.45</v>
      </c>
      <c r="G908" s="403"/>
      <c r="H908" s="398"/>
      <c r="I908" s="443"/>
      <c r="J908" s="442">
        <f t="shared" si="101"/>
        <v>0</v>
      </c>
      <c r="K908" s="461">
        <f t="shared" si="106"/>
        <v>0</v>
      </c>
      <c r="L908" s="467">
        <f t="shared" si="103"/>
        <v>0</v>
      </c>
      <c r="M908" s="467">
        <f t="shared" si="104"/>
        <v>0</v>
      </c>
      <c r="N908" s="468">
        <f t="shared" si="105"/>
        <v>0</v>
      </c>
    </row>
    <row r="909" spans="1:14" x14ac:dyDescent="0.25">
      <c r="A909" s="385" t="s">
        <v>174</v>
      </c>
      <c r="B909" s="385" t="s">
        <v>53</v>
      </c>
      <c r="C909" s="386" t="s">
        <v>223</v>
      </c>
      <c r="D909" s="387" t="s">
        <v>224</v>
      </c>
      <c r="E909" s="388" t="s">
        <v>56</v>
      </c>
      <c r="F909" s="389">
        <v>67.45</v>
      </c>
      <c r="G909" s="390">
        <v>44.72</v>
      </c>
      <c r="H909" s="389">
        <f>ROUND(G909*F909,1)</f>
        <v>3016.4</v>
      </c>
      <c r="I909" s="442">
        <f>I900</f>
        <v>32.062800000000003</v>
      </c>
      <c r="J909" s="442">
        <f t="shared" si="101"/>
        <v>44.72</v>
      </c>
      <c r="K909" s="461">
        <f t="shared" si="106"/>
        <v>1433.848416</v>
      </c>
      <c r="L909" s="467">
        <f t="shared" si="103"/>
        <v>32.062800000000003</v>
      </c>
      <c r="M909" s="467">
        <f t="shared" si="104"/>
        <v>44.72</v>
      </c>
      <c r="N909" s="468">
        <f t="shared" si="105"/>
        <v>1433.848416</v>
      </c>
    </row>
    <row r="910" spans="1:14" x14ac:dyDescent="0.25">
      <c r="A910" s="409"/>
      <c r="B910" s="399" t="s">
        <v>72</v>
      </c>
      <c r="C910" s="410" t="s">
        <v>73</v>
      </c>
      <c r="D910" s="411" t="s">
        <v>512</v>
      </c>
      <c r="E910" s="409"/>
      <c r="F910" s="410" t="s">
        <v>73</v>
      </c>
      <c r="G910" s="412"/>
      <c r="H910" s="409"/>
      <c r="I910" s="443"/>
      <c r="J910" s="442">
        <f t="shared" si="101"/>
        <v>0</v>
      </c>
      <c r="K910" s="461">
        <f t="shared" si="106"/>
        <v>0</v>
      </c>
      <c r="L910" s="467">
        <f t="shared" si="103"/>
        <v>0</v>
      </c>
      <c r="M910" s="467">
        <f t="shared" si="104"/>
        <v>0</v>
      </c>
      <c r="N910" s="468">
        <f t="shared" si="105"/>
        <v>0</v>
      </c>
    </row>
    <row r="911" spans="1:14" x14ac:dyDescent="0.25">
      <c r="A911" s="398"/>
      <c r="B911" s="399" t="s">
        <v>72</v>
      </c>
      <c r="C911" s="400" t="s">
        <v>73</v>
      </c>
      <c r="D911" s="401" t="s">
        <v>513</v>
      </c>
      <c r="E911" s="398"/>
      <c r="F911" s="402">
        <v>67.45</v>
      </c>
      <c r="G911" s="403"/>
      <c r="H911" s="398"/>
      <c r="I911" s="442"/>
      <c r="J911" s="442">
        <f t="shared" si="101"/>
        <v>0</v>
      </c>
      <c r="K911" s="461">
        <f t="shared" si="106"/>
        <v>0</v>
      </c>
      <c r="L911" s="467">
        <f t="shared" si="103"/>
        <v>0</v>
      </c>
      <c r="M911" s="467">
        <f t="shared" si="104"/>
        <v>0</v>
      </c>
      <c r="N911" s="468">
        <f t="shared" si="105"/>
        <v>0</v>
      </c>
    </row>
    <row r="912" spans="1:14" x14ac:dyDescent="0.25">
      <c r="A912" s="385" t="s">
        <v>177</v>
      </c>
      <c r="B912" s="385" t="s">
        <v>53</v>
      </c>
      <c r="C912" s="386" t="s">
        <v>226</v>
      </c>
      <c r="D912" s="387" t="s">
        <v>227</v>
      </c>
      <c r="E912" s="388" t="s">
        <v>56</v>
      </c>
      <c r="F912" s="389">
        <v>67.45</v>
      </c>
      <c r="G912" s="390">
        <v>11.84</v>
      </c>
      <c r="H912" s="389">
        <f>ROUND(G912*F912,1)</f>
        <v>798.6</v>
      </c>
      <c r="I912" s="443"/>
      <c r="J912" s="442">
        <f t="shared" si="101"/>
        <v>11.84</v>
      </c>
      <c r="K912" s="461">
        <f t="shared" si="106"/>
        <v>0</v>
      </c>
      <c r="L912" s="467">
        <f t="shared" si="103"/>
        <v>0</v>
      </c>
      <c r="M912" s="467">
        <f t="shared" si="104"/>
        <v>11.84</v>
      </c>
      <c r="N912" s="468">
        <f t="shared" si="105"/>
        <v>0</v>
      </c>
    </row>
    <row r="913" spans="1:14" x14ac:dyDescent="0.25">
      <c r="A913" s="398"/>
      <c r="B913" s="399" t="s">
        <v>72</v>
      </c>
      <c r="C913" s="400" t="s">
        <v>73</v>
      </c>
      <c r="D913" s="401" t="s">
        <v>513</v>
      </c>
      <c r="E913" s="398"/>
      <c r="F913" s="402">
        <v>67.45</v>
      </c>
      <c r="G913" s="403"/>
      <c r="H913" s="398"/>
      <c r="I913" s="442"/>
      <c r="J913" s="442">
        <f t="shared" si="101"/>
        <v>0</v>
      </c>
      <c r="K913" s="461">
        <f t="shared" si="106"/>
        <v>0</v>
      </c>
      <c r="L913" s="467">
        <f t="shared" si="103"/>
        <v>0</v>
      </c>
      <c r="M913" s="467">
        <f t="shared" si="104"/>
        <v>0</v>
      </c>
      <c r="N913" s="468">
        <f t="shared" si="105"/>
        <v>0</v>
      </c>
    </row>
    <row r="914" spans="1:14" ht="22.5" x14ac:dyDescent="0.25">
      <c r="A914" s="385" t="s">
        <v>180</v>
      </c>
      <c r="B914" s="385" t="s">
        <v>53</v>
      </c>
      <c r="C914" s="386" t="s">
        <v>41</v>
      </c>
      <c r="D914" s="387" t="s">
        <v>42</v>
      </c>
      <c r="E914" s="388" t="s">
        <v>43</v>
      </c>
      <c r="F914" s="389">
        <v>134.9</v>
      </c>
      <c r="G914" s="390">
        <v>116</v>
      </c>
      <c r="H914" s="389">
        <f>ROUND(G914*F914,1)</f>
        <v>15648.4</v>
      </c>
      <c r="I914" s="443"/>
      <c r="J914" s="442">
        <f t="shared" si="101"/>
        <v>116</v>
      </c>
      <c r="K914" s="461">
        <f t="shared" si="106"/>
        <v>0</v>
      </c>
      <c r="L914" s="467">
        <f t="shared" si="103"/>
        <v>0</v>
      </c>
      <c r="M914" s="467">
        <f t="shared" si="104"/>
        <v>116</v>
      </c>
      <c r="N914" s="468">
        <f t="shared" si="105"/>
        <v>0</v>
      </c>
    </row>
    <row r="915" spans="1:14" x14ac:dyDescent="0.25">
      <c r="A915" s="398"/>
      <c r="B915" s="399" t="s">
        <v>72</v>
      </c>
      <c r="C915" s="400" t="s">
        <v>73</v>
      </c>
      <c r="D915" s="401" t="s">
        <v>513</v>
      </c>
      <c r="E915" s="398"/>
      <c r="F915" s="402">
        <v>67.45</v>
      </c>
      <c r="G915" s="403"/>
      <c r="H915" s="398"/>
      <c r="I915" s="442"/>
      <c r="J915" s="442">
        <f t="shared" si="101"/>
        <v>0</v>
      </c>
      <c r="K915" s="461">
        <f t="shared" si="106"/>
        <v>0</v>
      </c>
      <c r="L915" s="467">
        <f t="shared" si="103"/>
        <v>0</v>
      </c>
      <c r="M915" s="467">
        <f t="shared" si="104"/>
        <v>0</v>
      </c>
      <c r="N915" s="468">
        <f t="shared" si="105"/>
        <v>0</v>
      </c>
    </row>
    <row r="916" spans="1:14" x14ac:dyDescent="0.25">
      <c r="A916" s="398"/>
      <c r="B916" s="399" t="s">
        <v>72</v>
      </c>
      <c r="C916" s="398"/>
      <c r="D916" s="401" t="s">
        <v>514</v>
      </c>
      <c r="E916" s="398"/>
      <c r="F916" s="402">
        <v>134.9</v>
      </c>
      <c r="G916" s="403"/>
      <c r="H916" s="398"/>
      <c r="I916" s="443"/>
      <c r="J916" s="442">
        <f t="shared" si="101"/>
        <v>0</v>
      </c>
      <c r="K916" s="461">
        <f t="shared" si="106"/>
        <v>0</v>
      </c>
      <c r="L916" s="467">
        <f t="shared" si="103"/>
        <v>0</v>
      </c>
      <c r="M916" s="467">
        <f t="shared" si="104"/>
        <v>0</v>
      </c>
      <c r="N916" s="468">
        <f t="shared" si="105"/>
        <v>0</v>
      </c>
    </row>
    <row r="917" spans="1:14" ht="22.5" x14ac:dyDescent="0.25">
      <c r="A917" s="385" t="s">
        <v>183</v>
      </c>
      <c r="B917" s="385" t="s">
        <v>53</v>
      </c>
      <c r="C917" s="386" t="s">
        <v>230</v>
      </c>
      <c r="D917" s="387" t="s">
        <v>231</v>
      </c>
      <c r="E917" s="388" t="s">
        <v>56</v>
      </c>
      <c r="F917" s="389">
        <v>113.24</v>
      </c>
      <c r="G917" s="390">
        <v>143.36000000000001</v>
      </c>
      <c r="H917" s="389">
        <f>ROUND(G917*F917,1)</f>
        <v>16234.1</v>
      </c>
      <c r="I917" s="442">
        <f>I909</f>
        <v>32.062800000000003</v>
      </c>
      <c r="J917" s="442">
        <f t="shared" si="101"/>
        <v>143.36000000000001</v>
      </c>
      <c r="K917" s="461">
        <f t="shared" si="106"/>
        <v>4596.523008000001</v>
      </c>
      <c r="L917" s="467">
        <f t="shared" si="103"/>
        <v>32.062800000000003</v>
      </c>
      <c r="M917" s="467">
        <f t="shared" si="104"/>
        <v>143.36000000000001</v>
      </c>
      <c r="N917" s="468">
        <f t="shared" si="105"/>
        <v>4596.523008000001</v>
      </c>
    </row>
    <row r="918" spans="1:14" x14ac:dyDescent="0.25">
      <c r="A918" s="409"/>
      <c r="B918" s="399" t="s">
        <v>72</v>
      </c>
      <c r="C918" s="410" t="s">
        <v>73</v>
      </c>
      <c r="D918" s="411" t="s">
        <v>515</v>
      </c>
      <c r="E918" s="409"/>
      <c r="F918" s="410" t="s">
        <v>73</v>
      </c>
      <c r="G918" s="412"/>
      <c r="H918" s="409"/>
      <c r="I918" s="443"/>
      <c r="J918" s="442">
        <f t="shared" si="101"/>
        <v>0</v>
      </c>
      <c r="K918" s="461">
        <f t="shared" si="106"/>
        <v>0</v>
      </c>
      <c r="L918" s="467">
        <f t="shared" si="103"/>
        <v>0</v>
      </c>
      <c r="M918" s="467">
        <f t="shared" si="104"/>
        <v>0</v>
      </c>
      <c r="N918" s="468">
        <f t="shared" si="105"/>
        <v>0</v>
      </c>
    </row>
    <row r="919" spans="1:14" x14ac:dyDescent="0.25">
      <c r="A919" s="398"/>
      <c r="B919" s="399" t="s">
        <v>72</v>
      </c>
      <c r="C919" s="400" t="s">
        <v>73</v>
      </c>
      <c r="D919" s="401" t="s">
        <v>516</v>
      </c>
      <c r="E919" s="398"/>
      <c r="F919" s="402">
        <v>100.71</v>
      </c>
      <c r="G919" s="403"/>
      <c r="H919" s="398"/>
      <c r="I919" s="442"/>
      <c r="J919" s="442">
        <f t="shared" si="101"/>
        <v>0</v>
      </c>
      <c r="K919" s="461">
        <f t="shared" si="106"/>
        <v>0</v>
      </c>
      <c r="L919" s="467">
        <f t="shared" si="103"/>
        <v>0</v>
      </c>
      <c r="M919" s="467">
        <f t="shared" si="104"/>
        <v>0</v>
      </c>
      <c r="N919" s="468">
        <f t="shared" si="105"/>
        <v>0</v>
      </c>
    </row>
    <row r="920" spans="1:14" x14ac:dyDescent="0.25">
      <c r="A920" s="409"/>
      <c r="B920" s="399" t="s">
        <v>72</v>
      </c>
      <c r="C920" s="410" t="s">
        <v>73</v>
      </c>
      <c r="D920" s="411" t="s">
        <v>517</v>
      </c>
      <c r="E920" s="409"/>
      <c r="F920" s="410" t="s">
        <v>73</v>
      </c>
      <c r="G920" s="412"/>
      <c r="H920" s="409"/>
      <c r="I920" s="443"/>
      <c r="J920" s="442">
        <f t="shared" si="101"/>
        <v>0</v>
      </c>
      <c r="K920" s="461">
        <f t="shared" si="106"/>
        <v>0</v>
      </c>
      <c r="L920" s="467">
        <f t="shared" si="103"/>
        <v>0</v>
      </c>
      <c r="M920" s="467">
        <f t="shared" si="104"/>
        <v>0</v>
      </c>
      <c r="N920" s="468">
        <f t="shared" si="105"/>
        <v>0</v>
      </c>
    </row>
    <row r="921" spans="1:14" x14ac:dyDescent="0.25">
      <c r="A921" s="398"/>
      <c r="B921" s="399" t="s">
        <v>72</v>
      </c>
      <c r="C921" s="400" t="s">
        <v>73</v>
      </c>
      <c r="D921" s="401" t="s">
        <v>518</v>
      </c>
      <c r="E921" s="398"/>
      <c r="F921" s="402">
        <v>12.53</v>
      </c>
      <c r="G921" s="403"/>
      <c r="H921" s="398"/>
      <c r="I921" s="442"/>
      <c r="J921" s="442">
        <f t="shared" si="101"/>
        <v>0</v>
      </c>
      <c r="K921" s="461">
        <f t="shared" si="106"/>
        <v>0</v>
      </c>
      <c r="L921" s="467">
        <f t="shared" si="103"/>
        <v>0</v>
      </c>
      <c r="M921" s="467">
        <f t="shared" si="104"/>
        <v>0</v>
      </c>
      <c r="N921" s="468">
        <f t="shared" si="105"/>
        <v>0</v>
      </c>
    </row>
    <row r="922" spans="1:14" x14ac:dyDescent="0.25">
      <c r="A922" s="409"/>
      <c r="B922" s="399" t="s">
        <v>72</v>
      </c>
      <c r="C922" s="410" t="s">
        <v>73</v>
      </c>
      <c r="D922" s="411" t="s">
        <v>519</v>
      </c>
      <c r="E922" s="409"/>
      <c r="F922" s="410" t="s">
        <v>73</v>
      </c>
      <c r="G922" s="412"/>
      <c r="H922" s="409"/>
      <c r="I922" s="443"/>
      <c r="J922" s="442">
        <f t="shared" si="101"/>
        <v>0</v>
      </c>
      <c r="K922" s="461">
        <f t="shared" si="106"/>
        <v>0</v>
      </c>
      <c r="L922" s="467">
        <f t="shared" si="103"/>
        <v>0</v>
      </c>
      <c r="M922" s="467">
        <f t="shared" si="104"/>
        <v>0</v>
      </c>
      <c r="N922" s="468">
        <f t="shared" si="105"/>
        <v>0</v>
      </c>
    </row>
    <row r="923" spans="1:14" x14ac:dyDescent="0.25">
      <c r="A923" s="398"/>
      <c r="B923" s="399" t="s">
        <v>72</v>
      </c>
      <c r="C923" s="400" t="s">
        <v>73</v>
      </c>
      <c r="D923" s="401" t="s">
        <v>520</v>
      </c>
      <c r="E923" s="398"/>
      <c r="F923" s="402">
        <v>0</v>
      </c>
      <c r="G923" s="403"/>
      <c r="H923" s="398"/>
      <c r="I923" s="442"/>
      <c r="J923" s="442">
        <f t="shared" si="101"/>
        <v>0</v>
      </c>
      <c r="K923" s="461">
        <f t="shared" si="106"/>
        <v>0</v>
      </c>
      <c r="L923" s="467">
        <f t="shared" si="103"/>
        <v>0</v>
      </c>
      <c r="M923" s="467">
        <f t="shared" si="104"/>
        <v>0</v>
      </c>
      <c r="N923" s="468">
        <f t="shared" si="105"/>
        <v>0</v>
      </c>
    </row>
    <row r="924" spans="1:14" x14ac:dyDescent="0.25">
      <c r="A924" s="404"/>
      <c r="B924" s="399" t="s">
        <v>72</v>
      </c>
      <c r="C924" s="405" t="s">
        <v>73</v>
      </c>
      <c r="D924" s="406" t="s">
        <v>496</v>
      </c>
      <c r="E924" s="404"/>
      <c r="F924" s="407">
        <v>113.24</v>
      </c>
      <c r="G924" s="408"/>
      <c r="H924" s="404"/>
      <c r="I924" s="443"/>
      <c r="J924" s="442">
        <f t="shared" si="101"/>
        <v>0</v>
      </c>
      <c r="K924" s="461">
        <f t="shared" si="106"/>
        <v>0</v>
      </c>
      <c r="L924" s="467">
        <f t="shared" si="103"/>
        <v>0</v>
      </c>
      <c r="M924" s="467">
        <f t="shared" si="104"/>
        <v>0</v>
      </c>
      <c r="N924" s="468">
        <f t="shared" si="105"/>
        <v>0</v>
      </c>
    </row>
    <row r="925" spans="1:14" ht="22.5" x14ac:dyDescent="0.25">
      <c r="A925" s="385" t="s">
        <v>186</v>
      </c>
      <c r="B925" s="385" t="s">
        <v>53</v>
      </c>
      <c r="C925" s="386" t="s">
        <v>233</v>
      </c>
      <c r="D925" s="387" t="s">
        <v>234</v>
      </c>
      <c r="E925" s="388" t="s">
        <v>56</v>
      </c>
      <c r="F925" s="389">
        <v>43.8</v>
      </c>
      <c r="G925" s="390">
        <v>318.27999999999997</v>
      </c>
      <c r="H925" s="389">
        <f>ROUND(G925*F925,1)</f>
        <v>13940.7</v>
      </c>
      <c r="I925" s="442"/>
      <c r="J925" s="442">
        <f t="shared" si="101"/>
        <v>318.27999999999997</v>
      </c>
      <c r="K925" s="461">
        <f t="shared" si="106"/>
        <v>0</v>
      </c>
      <c r="L925" s="467">
        <f t="shared" si="103"/>
        <v>0</v>
      </c>
      <c r="M925" s="467">
        <f t="shared" si="104"/>
        <v>318.27999999999997</v>
      </c>
      <c r="N925" s="468">
        <f t="shared" si="105"/>
        <v>0</v>
      </c>
    </row>
    <row r="926" spans="1:14" x14ac:dyDescent="0.25">
      <c r="A926" s="398"/>
      <c r="B926" s="399" t="s">
        <v>72</v>
      </c>
      <c r="C926" s="400" t="s">
        <v>73</v>
      </c>
      <c r="D926" s="401" t="s">
        <v>521</v>
      </c>
      <c r="E926" s="398"/>
      <c r="F926" s="402">
        <v>43.8</v>
      </c>
      <c r="G926" s="403"/>
      <c r="H926" s="398"/>
      <c r="I926" s="443"/>
      <c r="J926" s="442">
        <f t="shared" si="101"/>
        <v>0</v>
      </c>
      <c r="K926" s="461">
        <f t="shared" si="106"/>
        <v>0</v>
      </c>
      <c r="L926" s="467">
        <f t="shared" si="103"/>
        <v>0</v>
      </c>
      <c r="M926" s="467">
        <f t="shared" si="104"/>
        <v>0</v>
      </c>
      <c r="N926" s="468">
        <f t="shared" si="105"/>
        <v>0</v>
      </c>
    </row>
    <row r="927" spans="1:14" x14ac:dyDescent="0.25">
      <c r="A927" s="391" t="s">
        <v>189</v>
      </c>
      <c r="B927" s="391" t="s">
        <v>69</v>
      </c>
      <c r="C927" s="392" t="s">
        <v>236</v>
      </c>
      <c r="D927" s="393" t="s">
        <v>237</v>
      </c>
      <c r="E927" s="394" t="s">
        <v>43</v>
      </c>
      <c r="F927" s="395">
        <v>87.6</v>
      </c>
      <c r="G927" s="396">
        <v>172.71</v>
      </c>
      <c r="H927" s="395">
        <f>ROUND(G927*F927,1)</f>
        <v>15129.4</v>
      </c>
      <c r="I927" s="442"/>
      <c r="J927" s="442">
        <f t="shared" si="101"/>
        <v>172.71</v>
      </c>
      <c r="K927" s="461">
        <f t="shared" si="106"/>
        <v>0</v>
      </c>
      <c r="L927" s="467">
        <f t="shared" si="103"/>
        <v>0</v>
      </c>
      <c r="M927" s="467">
        <f t="shared" si="104"/>
        <v>172.71</v>
      </c>
      <c r="N927" s="468">
        <f t="shared" si="105"/>
        <v>0</v>
      </c>
    </row>
    <row r="928" spans="1:14" x14ac:dyDescent="0.25">
      <c r="A928" s="398"/>
      <c r="B928" s="399" t="s">
        <v>72</v>
      </c>
      <c r="C928" s="400" t="s">
        <v>73</v>
      </c>
      <c r="D928" s="401" t="s">
        <v>521</v>
      </c>
      <c r="E928" s="398"/>
      <c r="F928" s="402">
        <v>43.8</v>
      </c>
      <c r="G928" s="403"/>
      <c r="H928" s="398"/>
      <c r="I928" s="443"/>
      <c r="J928" s="442">
        <f t="shared" si="101"/>
        <v>0</v>
      </c>
      <c r="K928" s="461">
        <f t="shared" si="106"/>
        <v>0</v>
      </c>
      <c r="L928" s="467">
        <f t="shared" si="103"/>
        <v>0</v>
      </c>
      <c r="M928" s="467">
        <f t="shared" si="104"/>
        <v>0</v>
      </c>
      <c r="N928" s="468">
        <f t="shared" si="105"/>
        <v>0</v>
      </c>
    </row>
    <row r="929" spans="1:14" x14ac:dyDescent="0.25">
      <c r="A929" s="398"/>
      <c r="B929" s="399" t="s">
        <v>72</v>
      </c>
      <c r="C929" s="398"/>
      <c r="D929" s="401" t="s">
        <v>522</v>
      </c>
      <c r="E929" s="398"/>
      <c r="F929" s="402">
        <v>87.6</v>
      </c>
      <c r="G929" s="403"/>
      <c r="H929" s="398"/>
      <c r="I929" s="442"/>
      <c r="J929" s="442">
        <f t="shared" si="101"/>
        <v>0</v>
      </c>
      <c r="K929" s="461">
        <f t="shared" si="106"/>
        <v>0</v>
      </c>
      <c r="L929" s="467">
        <f t="shared" si="103"/>
        <v>0</v>
      </c>
      <c r="M929" s="467">
        <f t="shared" si="104"/>
        <v>0</v>
      </c>
      <c r="N929" s="468">
        <f t="shared" si="105"/>
        <v>0</v>
      </c>
    </row>
    <row r="930" spans="1:14" x14ac:dyDescent="0.25">
      <c r="A930" s="378"/>
      <c r="B930" s="379" t="s">
        <v>48</v>
      </c>
      <c r="C930" s="383" t="s">
        <v>133</v>
      </c>
      <c r="D930" s="383" t="s">
        <v>247</v>
      </c>
      <c r="E930" s="378"/>
      <c r="F930" s="378"/>
      <c r="G930" s="381"/>
      <c r="H930" s="384">
        <f>AU930</f>
        <v>0</v>
      </c>
      <c r="I930" s="443"/>
      <c r="J930" s="442">
        <f t="shared" si="101"/>
        <v>0</v>
      </c>
      <c r="K930" s="461">
        <f t="shared" si="106"/>
        <v>0</v>
      </c>
      <c r="L930" s="467">
        <f t="shared" si="103"/>
        <v>0</v>
      </c>
      <c r="M930" s="467">
        <f t="shared" si="104"/>
        <v>0</v>
      </c>
      <c r="N930" s="468">
        <f t="shared" si="105"/>
        <v>0</v>
      </c>
    </row>
    <row r="931" spans="1:14" x14ac:dyDescent="0.25">
      <c r="A931" s="385" t="s">
        <v>192</v>
      </c>
      <c r="B931" s="385" t="s">
        <v>53</v>
      </c>
      <c r="C931" s="386" t="s">
        <v>249</v>
      </c>
      <c r="D931" s="387" t="s">
        <v>250</v>
      </c>
      <c r="E931" s="388" t="s">
        <v>114</v>
      </c>
      <c r="F931" s="389">
        <v>72.849999999999994</v>
      </c>
      <c r="G931" s="390">
        <v>32.880000000000003</v>
      </c>
      <c r="H931" s="389">
        <f>ROUND(G931*F931,1)</f>
        <v>2395.3000000000002</v>
      </c>
      <c r="I931" s="442"/>
      <c r="J931" s="442">
        <f t="shared" si="101"/>
        <v>32.880000000000003</v>
      </c>
      <c r="K931" s="461">
        <f t="shared" si="106"/>
        <v>0</v>
      </c>
      <c r="L931" s="467">
        <f t="shared" si="103"/>
        <v>0</v>
      </c>
      <c r="M931" s="467">
        <f t="shared" si="104"/>
        <v>32.880000000000003</v>
      </c>
      <c r="N931" s="468">
        <f t="shared" si="105"/>
        <v>0</v>
      </c>
    </row>
    <row r="932" spans="1:14" x14ac:dyDescent="0.25">
      <c r="A932" s="398"/>
      <c r="B932" s="399" t="s">
        <v>72</v>
      </c>
      <c r="C932" s="400" t="s">
        <v>73</v>
      </c>
      <c r="D932" s="401" t="s">
        <v>523</v>
      </c>
      <c r="E932" s="398"/>
      <c r="F932" s="402">
        <v>72.849999999999994</v>
      </c>
      <c r="G932" s="403"/>
      <c r="H932" s="398"/>
      <c r="I932" s="443"/>
      <c r="J932" s="442">
        <f t="shared" si="101"/>
        <v>0</v>
      </c>
      <c r="K932" s="461">
        <f t="shared" si="106"/>
        <v>0</v>
      </c>
      <c r="L932" s="467">
        <f t="shared" si="103"/>
        <v>0</v>
      </c>
      <c r="M932" s="467">
        <f t="shared" si="104"/>
        <v>0</v>
      </c>
      <c r="N932" s="468">
        <f t="shared" si="105"/>
        <v>0</v>
      </c>
    </row>
    <row r="933" spans="1:14" ht="22.5" x14ac:dyDescent="0.25">
      <c r="A933" s="385" t="s">
        <v>195</v>
      </c>
      <c r="B933" s="385" t="s">
        <v>53</v>
      </c>
      <c r="C933" s="386" t="s">
        <v>252</v>
      </c>
      <c r="D933" s="387" t="s">
        <v>253</v>
      </c>
      <c r="E933" s="388" t="s">
        <v>114</v>
      </c>
      <c r="F933" s="389">
        <v>72.849999999999994</v>
      </c>
      <c r="G933" s="390">
        <v>6.58</v>
      </c>
      <c r="H933" s="389">
        <f>ROUND(G933*F933,1)</f>
        <v>479.4</v>
      </c>
      <c r="I933" s="443"/>
      <c r="J933" s="442">
        <f t="shared" ref="J933:J996" si="107">G933</f>
        <v>6.58</v>
      </c>
      <c r="K933" s="461">
        <f t="shared" si="106"/>
        <v>0</v>
      </c>
      <c r="L933" s="467">
        <f t="shared" ref="L933:L996" si="108">I933</f>
        <v>0</v>
      </c>
      <c r="M933" s="467">
        <f t="shared" ref="M933:M996" si="109">J933</f>
        <v>6.58</v>
      </c>
      <c r="N933" s="468">
        <f t="shared" ref="N933:N996" si="110">L933*M933</f>
        <v>0</v>
      </c>
    </row>
    <row r="934" spans="1:14" x14ac:dyDescent="0.25">
      <c r="A934" s="398"/>
      <c r="B934" s="399" t="s">
        <v>72</v>
      </c>
      <c r="C934" s="400" t="s">
        <v>73</v>
      </c>
      <c r="D934" s="401" t="s">
        <v>523</v>
      </c>
      <c r="E934" s="398"/>
      <c r="F934" s="402">
        <v>72.849999999999994</v>
      </c>
      <c r="G934" s="403"/>
      <c r="H934" s="398"/>
      <c r="I934" s="443"/>
      <c r="J934" s="442"/>
      <c r="K934" s="461">
        <f t="shared" si="106"/>
        <v>0</v>
      </c>
      <c r="L934" s="467">
        <f t="shared" si="108"/>
        <v>0</v>
      </c>
      <c r="M934" s="467">
        <f t="shared" si="109"/>
        <v>0</v>
      </c>
      <c r="N934" s="468">
        <f t="shared" si="110"/>
        <v>0</v>
      </c>
    </row>
    <row r="935" spans="1:14" x14ac:dyDescent="0.25">
      <c r="A935" s="378"/>
      <c r="B935" s="379" t="s">
        <v>48</v>
      </c>
      <c r="C935" s="383" t="s">
        <v>51</v>
      </c>
      <c r="D935" s="383" t="s">
        <v>52</v>
      </c>
      <c r="E935" s="378"/>
      <c r="F935" s="378"/>
      <c r="G935" s="381"/>
      <c r="H935" s="384">
        <f>AU935</f>
        <v>0</v>
      </c>
      <c r="I935" s="443"/>
      <c r="J935" s="442"/>
      <c r="K935" s="461">
        <f t="shared" si="106"/>
        <v>0</v>
      </c>
      <c r="L935" s="467">
        <f t="shared" si="108"/>
        <v>0</v>
      </c>
      <c r="M935" s="467">
        <f t="shared" si="109"/>
        <v>0</v>
      </c>
      <c r="N935" s="468">
        <f t="shared" si="110"/>
        <v>0</v>
      </c>
    </row>
    <row r="936" spans="1:14" x14ac:dyDescent="0.25">
      <c r="A936" s="385" t="s">
        <v>198</v>
      </c>
      <c r="B936" s="385" t="s">
        <v>53</v>
      </c>
      <c r="C936" s="386" t="s">
        <v>107</v>
      </c>
      <c r="D936" s="387" t="s">
        <v>108</v>
      </c>
      <c r="E936" s="388" t="s">
        <v>56</v>
      </c>
      <c r="F936" s="389">
        <v>10.26</v>
      </c>
      <c r="G936" s="390">
        <v>3239.16</v>
      </c>
      <c r="H936" s="389">
        <f>ROUND(G936*F936,1)</f>
        <v>33233.800000000003</v>
      </c>
      <c r="I936" s="443"/>
      <c r="J936" s="442">
        <f t="shared" si="107"/>
        <v>3239.16</v>
      </c>
      <c r="K936" s="461">
        <f t="shared" si="106"/>
        <v>0</v>
      </c>
      <c r="L936" s="467">
        <f t="shared" si="108"/>
        <v>0</v>
      </c>
      <c r="M936" s="467">
        <f t="shared" si="109"/>
        <v>3239.16</v>
      </c>
      <c r="N936" s="468">
        <f t="shared" si="110"/>
        <v>0</v>
      </c>
    </row>
    <row r="937" spans="1:14" x14ac:dyDescent="0.25">
      <c r="A937" s="398"/>
      <c r="B937" s="399" t="s">
        <v>72</v>
      </c>
      <c r="C937" s="400" t="s">
        <v>73</v>
      </c>
      <c r="D937" s="401" t="s">
        <v>524</v>
      </c>
      <c r="E937" s="398"/>
      <c r="F937" s="402">
        <v>7.8</v>
      </c>
      <c r="G937" s="403"/>
      <c r="H937" s="398"/>
      <c r="I937" s="442"/>
      <c r="J937" s="442"/>
      <c r="K937" s="461">
        <f t="shared" ref="K937:K1000" si="111">I937*J937</f>
        <v>0</v>
      </c>
      <c r="L937" s="467">
        <f t="shared" si="108"/>
        <v>0</v>
      </c>
      <c r="M937" s="467">
        <f t="shared" si="109"/>
        <v>0</v>
      </c>
      <c r="N937" s="468">
        <f t="shared" si="110"/>
        <v>0</v>
      </c>
    </row>
    <row r="938" spans="1:14" x14ac:dyDescent="0.25">
      <c r="A938" s="398"/>
      <c r="B938" s="399" t="s">
        <v>72</v>
      </c>
      <c r="C938" s="400" t="s">
        <v>73</v>
      </c>
      <c r="D938" s="401" t="s">
        <v>525</v>
      </c>
      <c r="E938" s="398"/>
      <c r="F938" s="402">
        <v>2.46</v>
      </c>
      <c r="G938" s="403"/>
      <c r="H938" s="398"/>
      <c r="I938" s="443"/>
      <c r="J938" s="442"/>
      <c r="K938" s="461">
        <f t="shared" si="111"/>
        <v>0</v>
      </c>
      <c r="L938" s="467">
        <f t="shared" si="108"/>
        <v>0</v>
      </c>
      <c r="M938" s="467">
        <f t="shared" si="109"/>
        <v>0</v>
      </c>
      <c r="N938" s="468">
        <f t="shared" si="110"/>
        <v>0</v>
      </c>
    </row>
    <row r="939" spans="1:14" x14ac:dyDescent="0.25">
      <c r="A939" s="404"/>
      <c r="B939" s="399" t="s">
        <v>72</v>
      </c>
      <c r="C939" s="405" t="s">
        <v>73</v>
      </c>
      <c r="D939" s="406" t="s">
        <v>496</v>
      </c>
      <c r="E939" s="404"/>
      <c r="F939" s="407">
        <v>10.26</v>
      </c>
      <c r="G939" s="408"/>
      <c r="H939" s="404"/>
      <c r="I939" s="443"/>
      <c r="J939" s="442"/>
      <c r="K939" s="461">
        <f t="shared" si="111"/>
        <v>0</v>
      </c>
      <c r="L939" s="467">
        <f t="shared" si="108"/>
        <v>0</v>
      </c>
      <c r="M939" s="467">
        <f t="shared" si="109"/>
        <v>0</v>
      </c>
      <c r="N939" s="468">
        <f t="shared" si="110"/>
        <v>0</v>
      </c>
    </row>
    <row r="940" spans="1:14" x14ac:dyDescent="0.25">
      <c r="A940" s="385" t="s">
        <v>201</v>
      </c>
      <c r="B940" s="385" t="s">
        <v>53</v>
      </c>
      <c r="C940" s="386" t="s">
        <v>276</v>
      </c>
      <c r="D940" s="387" t="s">
        <v>277</v>
      </c>
      <c r="E940" s="388" t="s">
        <v>56</v>
      </c>
      <c r="F940" s="389">
        <v>0.79</v>
      </c>
      <c r="G940" s="390">
        <v>3188.13</v>
      </c>
      <c r="H940" s="389">
        <f>ROUND(G940*F940,1)</f>
        <v>2518.6</v>
      </c>
      <c r="I940" s="442"/>
      <c r="J940" s="442">
        <f t="shared" si="107"/>
        <v>3188.13</v>
      </c>
      <c r="K940" s="461">
        <f t="shared" si="111"/>
        <v>0</v>
      </c>
      <c r="L940" s="467">
        <f t="shared" si="108"/>
        <v>0</v>
      </c>
      <c r="M940" s="467">
        <f t="shared" si="109"/>
        <v>3188.13</v>
      </c>
      <c r="N940" s="468">
        <f t="shared" si="110"/>
        <v>0</v>
      </c>
    </row>
    <row r="941" spans="1:14" x14ac:dyDescent="0.25">
      <c r="A941" s="398"/>
      <c r="B941" s="399" t="s">
        <v>72</v>
      </c>
      <c r="C941" s="400" t="s">
        <v>73</v>
      </c>
      <c r="D941" s="401" t="s">
        <v>526</v>
      </c>
      <c r="E941" s="398"/>
      <c r="F941" s="402">
        <v>0.79</v>
      </c>
      <c r="G941" s="403"/>
      <c r="H941" s="398"/>
      <c r="I941" s="443"/>
      <c r="J941" s="442"/>
      <c r="K941" s="461">
        <f t="shared" si="111"/>
        <v>0</v>
      </c>
      <c r="L941" s="467">
        <f t="shared" si="108"/>
        <v>0</v>
      </c>
      <c r="M941" s="467">
        <f t="shared" si="109"/>
        <v>0</v>
      </c>
      <c r="N941" s="468">
        <f t="shared" si="110"/>
        <v>0</v>
      </c>
    </row>
    <row r="942" spans="1:14" x14ac:dyDescent="0.25">
      <c r="A942" s="378"/>
      <c r="B942" s="379" t="s">
        <v>48</v>
      </c>
      <c r="C942" s="383" t="s">
        <v>138</v>
      </c>
      <c r="D942" s="383" t="s">
        <v>278</v>
      </c>
      <c r="E942" s="378"/>
      <c r="F942" s="378"/>
      <c r="G942" s="381"/>
      <c r="H942" s="384">
        <f>AU942</f>
        <v>0</v>
      </c>
      <c r="I942" s="443"/>
      <c r="J942" s="442"/>
      <c r="K942" s="461">
        <f t="shared" si="111"/>
        <v>0</v>
      </c>
      <c r="L942" s="467">
        <f t="shared" si="108"/>
        <v>0</v>
      </c>
      <c r="M942" s="467">
        <f t="shared" si="109"/>
        <v>0</v>
      </c>
      <c r="N942" s="468">
        <f t="shared" si="110"/>
        <v>0</v>
      </c>
    </row>
    <row r="943" spans="1:14" x14ac:dyDescent="0.25">
      <c r="A943" s="385" t="s">
        <v>204</v>
      </c>
      <c r="B943" s="385" t="s">
        <v>53</v>
      </c>
      <c r="C943" s="386" t="s">
        <v>283</v>
      </c>
      <c r="D943" s="387" t="s">
        <v>284</v>
      </c>
      <c r="E943" s="388" t="s">
        <v>61</v>
      </c>
      <c r="F943" s="389">
        <v>84.12</v>
      </c>
      <c r="G943" s="390">
        <v>302.54000000000002</v>
      </c>
      <c r="H943" s="389">
        <f>ROUND(G943*F943,1)</f>
        <v>25449.7</v>
      </c>
      <c r="I943" s="442">
        <f>-69.4*1.1</f>
        <v>-76.340000000000018</v>
      </c>
      <c r="J943" s="442">
        <f t="shared" si="107"/>
        <v>302.54000000000002</v>
      </c>
      <c r="K943" s="461">
        <f t="shared" si="111"/>
        <v>-23095.903600000005</v>
      </c>
      <c r="L943" s="467">
        <f t="shared" si="108"/>
        <v>-76.340000000000018</v>
      </c>
      <c r="M943" s="467">
        <f t="shared" si="109"/>
        <v>302.54000000000002</v>
      </c>
      <c r="N943" s="468">
        <f t="shared" si="110"/>
        <v>-23095.903600000005</v>
      </c>
    </row>
    <row r="944" spans="1:14" x14ac:dyDescent="0.25">
      <c r="A944" s="398"/>
      <c r="B944" s="399" t="s">
        <v>72</v>
      </c>
      <c r="C944" s="400" t="s">
        <v>73</v>
      </c>
      <c r="D944" s="401" t="s">
        <v>494</v>
      </c>
      <c r="E944" s="398"/>
      <c r="F944" s="402">
        <v>84.12</v>
      </c>
      <c r="G944" s="403"/>
      <c r="H944" s="398"/>
      <c r="I944" s="443"/>
      <c r="J944" s="442"/>
      <c r="K944" s="461">
        <f t="shared" si="111"/>
        <v>0</v>
      </c>
      <c r="L944" s="467">
        <f t="shared" si="108"/>
        <v>0</v>
      </c>
      <c r="M944" s="467">
        <f t="shared" si="109"/>
        <v>0</v>
      </c>
      <c r="N944" s="468">
        <f t="shared" si="110"/>
        <v>0</v>
      </c>
    </row>
    <row r="945" spans="1:14" x14ac:dyDescent="0.25">
      <c r="A945" s="398"/>
      <c r="B945" s="399" t="s">
        <v>72</v>
      </c>
      <c r="C945" s="400" t="s">
        <v>73</v>
      </c>
      <c r="D945" s="401" t="s">
        <v>495</v>
      </c>
      <c r="E945" s="398"/>
      <c r="F945" s="402">
        <v>0</v>
      </c>
      <c r="G945" s="403"/>
      <c r="H945" s="398"/>
      <c r="I945" s="442"/>
      <c r="J945" s="442"/>
      <c r="K945" s="461">
        <f t="shared" si="111"/>
        <v>0</v>
      </c>
      <c r="L945" s="467">
        <f t="shared" si="108"/>
        <v>0</v>
      </c>
      <c r="M945" s="467">
        <f t="shared" si="109"/>
        <v>0</v>
      </c>
      <c r="N945" s="468">
        <f t="shared" si="110"/>
        <v>0</v>
      </c>
    </row>
    <row r="946" spans="1:14" x14ac:dyDescent="0.25">
      <c r="A946" s="404"/>
      <c r="B946" s="399" t="s">
        <v>72</v>
      </c>
      <c r="C946" s="405" t="s">
        <v>73</v>
      </c>
      <c r="D946" s="406" t="s">
        <v>496</v>
      </c>
      <c r="E946" s="404"/>
      <c r="F946" s="407">
        <v>84.12</v>
      </c>
      <c r="G946" s="408"/>
      <c r="H946" s="404"/>
      <c r="I946" s="443"/>
      <c r="J946" s="442"/>
      <c r="K946" s="461">
        <f t="shared" si="111"/>
        <v>0</v>
      </c>
      <c r="L946" s="467">
        <f t="shared" si="108"/>
        <v>0</v>
      </c>
      <c r="M946" s="467">
        <f t="shared" si="109"/>
        <v>0</v>
      </c>
      <c r="N946" s="468">
        <f t="shared" si="110"/>
        <v>0</v>
      </c>
    </row>
    <row r="947" spans="1:14" x14ac:dyDescent="0.25">
      <c r="A947" s="385" t="s">
        <v>207</v>
      </c>
      <c r="B947" s="385" t="s">
        <v>53</v>
      </c>
      <c r="C947" s="386" t="s">
        <v>289</v>
      </c>
      <c r="D947" s="387" t="s">
        <v>290</v>
      </c>
      <c r="E947" s="388" t="s">
        <v>61</v>
      </c>
      <c r="F947" s="389">
        <v>84.12</v>
      </c>
      <c r="G947" s="390">
        <v>14.18</v>
      </c>
      <c r="H947" s="389">
        <f>ROUND(G947*F947,1)</f>
        <v>1192.8</v>
      </c>
      <c r="I947" s="443">
        <f>I943</f>
        <v>-76.340000000000018</v>
      </c>
      <c r="J947" s="442">
        <f t="shared" si="107"/>
        <v>14.18</v>
      </c>
      <c r="K947" s="461">
        <f t="shared" si="111"/>
        <v>-1082.5012000000002</v>
      </c>
      <c r="L947" s="467">
        <f t="shared" si="108"/>
        <v>-76.340000000000018</v>
      </c>
      <c r="M947" s="467">
        <f t="shared" si="109"/>
        <v>14.18</v>
      </c>
      <c r="N947" s="468">
        <f t="shared" si="110"/>
        <v>-1082.5012000000002</v>
      </c>
    </row>
    <row r="948" spans="1:14" x14ac:dyDescent="0.25">
      <c r="A948" s="398"/>
      <c r="B948" s="399" t="s">
        <v>72</v>
      </c>
      <c r="C948" s="400" t="s">
        <v>73</v>
      </c>
      <c r="D948" s="401" t="s">
        <v>494</v>
      </c>
      <c r="E948" s="398"/>
      <c r="F948" s="402">
        <v>84.12</v>
      </c>
      <c r="G948" s="403"/>
      <c r="H948" s="398"/>
      <c r="I948" s="442"/>
      <c r="J948" s="442"/>
      <c r="K948" s="461">
        <f t="shared" si="111"/>
        <v>0</v>
      </c>
      <c r="L948" s="467">
        <f t="shared" si="108"/>
        <v>0</v>
      </c>
      <c r="M948" s="467">
        <f t="shared" si="109"/>
        <v>0</v>
      </c>
      <c r="N948" s="468">
        <f t="shared" si="110"/>
        <v>0</v>
      </c>
    </row>
    <row r="949" spans="1:14" x14ac:dyDescent="0.25">
      <c r="A949" s="398"/>
      <c r="B949" s="399" t="s">
        <v>72</v>
      </c>
      <c r="C949" s="400" t="s">
        <v>73</v>
      </c>
      <c r="D949" s="401" t="s">
        <v>495</v>
      </c>
      <c r="E949" s="398"/>
      <c r="F949" s="402">
        <v>0</v>
      </c>
      <c r="G949" s="403"/>
      <c r="H949" s="398"/>
      <c r="I949" s="443"/>
      <c r="J949" s="442"/>
      <c r="K949" s="461">
        <f t="shared" si="111"/>
        <v>0</v>
      </c>
      <c r="L949" s="467">
        <f t="shared" si="108"/>
        <v>0</v>
      </c>
      <c r="M949" s="467">
        <f t="shared" si="109"/>
        <v>0</v>
      </c>
      <c r="N949" s="468">
        <f t="shared" si="110"/>
        <v>0</v>
      </c>
    </row>
    <row r="950" spans="1:14" x14ac:dyDescent="0.25">
      <c r="A950" s="404"/>
      <c r="B950" s="399" t="s">
        <v>72</v>
      </c>
      <c r="C950" s="405" t="s">
        <v>73</v>
      </c>
      <c r="D950" s="406" t="s">
        <v>496</v>
      </c>
      <c r="E950" s="404"/>
      <c r="F950" s="407">
        <v>84.12</v>
      </c>
      <c r="G950" s="408"/>
      <c r="H950" s="404"/>
      <c r="I950" s="442"/>
      <c r="J950" s="442"/>
      <c r="K950" s="461">
        <f t="shared" si="111"/>
        <v>0</v>
      </c>
      <c r="L950" s="467">
        <f t="shared" si="108"/>
        <v>0</v>
      </c>
      <c r="M950" s="467">
        <f t="shared" si="109"/>
        <v>0</v>
      </c>
      <c r="N950" s="468">
        <f t="shared" si="110"/>
        <v>0</v>
      </c>
    </row>
    <row r="951" spans="1:14" x14ac:dyDescent="0.25">
      <c r="A951" s="385" t="s">
        <v>210</v>
      </c>
      <c r="B951" s="385" t="s">
        <v>53</v>
      </c>
      <c r="C951" s="386" t="s">
        <v>291</v>
      </c>
      <c r="D951" s="387" t="s">
        <v>292</v>
      </c>
      <c r="E951" s="388" t="s">
        <v>61</v>
      </c>
      <c r="F951" s="389">
        <v>160.59</v>
      </c>
      <c r="G951" s="390">
        <v>20.62</v>
      </c>
      <c r="H951" s="389">
        <f>ROUND(G951*F951,1)</f>
        <v>3311.4</v>
      </c>
      <c r="I951" s="442">
        <f>-2.1*69.4</f>
        <v>-145.74</v>
      </c>
      <c r="J951" s="442">
        <f t="shared" si="107"/>
        <v>20.62</v>
      </c>
      <c r="K951" s="461">
        <f t="shared" si="111"/>
        <v>-3005.1588000000002</v>
      </c>
      <c r="L951" s="467">
        <f t="shared" si="108"/>
        <v>-145.74</v>
      </c>
      <c r="M951" s="467">
        <f t="shared" si="109"/>
        <v>20.62</v>
      </c>
      <c r="N951" s="468">
        <f t="shared" si="110"/>
        <v>-3005.1588000000002</v>
      </c>
    </row>
    <row r="952" spans="1:14" x14ac:dyDescent="0.25">
      <c r="A952" s="398"/>
      <c r="B952" s="399" t="s">
        <v>72</v>
      </c>
      <c r="C952" s="400" t="s">
        <v>73</v>
      </c>
      <c r="D952" s="401" t="s">
        <v>497</v>
      </c>
      <c r="E952" s="398"/>
      <c r="F952" s="402">
        <v>160.59</v>
      </c>
      <c r="G952" s="403"/>
      <c r="H952" s="398"/>
      <c r="I952" s="443"/>
      <c r="J952" s="442"/>
      <c r="K952" s="461">
        <f t="shared" si="111"/>
        <v>0</v>
      </c>
      <c r="L952" s="467">
        <f t="shared" si="108"/>
        <v>0</v>
      </c>
      <c r="M952" s="467">
        <f t="shared" si="109"/>
        <v>0</v>
      </c>
      <c r="N952" s="468">
        <f t="shared" si="110"/>
        <v>0</v>
      </c>
    </row>
    <row r="953" spans="1:14" x14ac:dyDescent="0.25">
      <c r="A953" s="398"/>
      <c r="B953" s="399" t="s">
        <v>72</v>
      </c>
      <c r="C953" s="400" t="s">
        <v>73</v>
      </c>
      <c r="D953" s="401" t="s">
        <v>498</v>
      </c>
      <c r="E953" s="398"/>
      <c r="F953" s="402">
        <v>0</v>
      </c>
      <c r="G953" s="403"/>
      <c r="H953" s="398"/>
      <c r="I953" s="443"/>
      <c r="J953" s="442"/>
      <c r="K953" s="461">
        <f t="shared" si="111"/>
        <v>0</v>
      </c>
      <c r="L953" s="467">
        <f t="shared" si="108"/>
        <v>0</v>
      </c>
      <c r="M953" s="467">
        <f t="shared" si="109"/>
        <v>0</v>
      </c>
      <c r="N953" s="468">
        <f t="shared" si="110"/>
        <v>0</v>
      </c>
    </row>
    <row r="954" spans="1:14" x14ac:dyDescent="0.25">
      <c r="A954" s="404"/>
      <c r="B954" s="399" t="s">
        <v>72</v>
      </c>
      <c r="C954" s="405" t="s">
        <v>73</v>
      </c>
      <c r="D954" s="406" t="s">
        <v>496</v>
      </c>
      <c r="E954" s="404"/>
      <c r="F954" s="407">
        <v>160.59</v>
      </c>
      <c r="G954" s="408"/>
      <c r="H954" s="404"/>
      <c r="I954" s="443"/>
      <c r="J954" s="442"/>
      <c r="K954" s="461">
        <f t="shared" si="111"/>
        <v>0</v>
      </c>
      <c r="L954" s="467">
        <f t="shared" si="108"/>
        <v>0</v>
      </c>
      <c r="M954" s="467">
        <f t="shared" si="109"/>
        <v>0</v>
      </c>
      <c r="N954" s="468">
        <f t="shared" si="110"/>
        <v>0</v>
      </c>
    </row>
    <row r="955" spans="1:14" ht="22.5" x14ac:dyDescent="0.25">
      <c r="A955" s="385" t="s">
        <v>213</v>
      </c>
      <c r="B955" s="385" t="s">
        <v>53</v>
      </c>
      <c r="C955" s="386" t="s">
        <v>294</v>
      </c>
      <c r="D955" s="387" t="s">
        <v>295</v>
      </c>
      <c r="E955" s="388" t="s">
        <v>61</v>
      </c>
      <c r="F955" s="389">
        <v>160.59</v>
      </c>
      <c r="G955" s="390">
        <v>396.71</v>
      </c>
      <c r="H955" s="389">
        <f>ROUND(G955*F955,1)</f>
        <v>63707.7</v>
      </c>
      <c r="I955" s="443">
        <f>I951</f>
        <v>-145.74</v>
      </c>
      <c r="J955" s="442">
        <f t="shared" si="107"/>
        <v>396.71</v>
      </c>
      <c r="K955" s="461">
        <f t="shared" si="111"/>
        <v>-57816.515400000004</v>
      </c>
      <c r="L955" s="467">
        <f t="shared" si="108"/>
        <v>-145.74</v>
      </c>
      <c r="M955" s="467">
        <f t="shared" si="109"/>
        <v>396.71</v>
      </c>
      <c r="N955" s="468">
        <f t="shared" si="110"/>
        <v>-57816.515400000004</v>
      </c>
    </row>
    <row r="956" spans="1:14" x14ac:dyDescent="0.25">
      <c r="A956" s="398"/>
      <c r="B956" s="399" t="s">
        <v>72</v>
      </c>
      <c r="C956" s="400" t="s">
        <v>73</v>
      </c>
      <c r="D956" s="401" t="s">
        <v>497</v>
      </c>
      <c r="E956" s="398"/>
      <c r="F956" s="402">
        <v>160.59</v>
      </c>
      <c r="G956" s="403"/>
      <c r="H956" s="398"/>
      <c r="I956" s="442"/>
      <c r="J956" s="442"/>
      <c r="K956" s="461">
        <f t="shared" si="111"/>
        <v>0</v>
      </c>
      <c r="L956" s="467">
        <f t="shared" si="108"/>
        <v>0</v>
      </c>
      <c r="M956" s="467">
        <f t="shared" si="109"/>
        <v>0</v>
      </c>
      <c r="N956" s="468">
        <f t="shared" si="110"/>
        <v>0</v>
      </c>
    </row>
    <row r="957" spans="1:14" x14ac:dyDescent="0.25">
      <c r="A957" s="398"/>
      <c r="B957" s="399" t="s">
        <v>72</v>
      </c>
      <c r="C957" s="400" t="s">
        <v>73</v>
      </c>
      <c r="D957" s="401" t="s">
        <v>498</v>
      </c>
      <c r="E957" s="398"/>
      <c r="F957" s="402">
        <v>0</v>
      </c>
      <c r="G957" s="403"/>
      <c r="H957" s="398"/>
      <c r="I957" s="444"/>
      <c r="J957" s="442"/>
      <c r="K957" s="461">
        <f t="shared" si="111"/>
        <v>0</v>
      </c>
      <c r="L957" s="467">
        <f t="shared" si="108"/>
        <v>0</v>
      </c>
      <c r="M957" s="467">
        <f t="shared" si="109"/>
        <v>0</v>
      </c>
      <c r="N957" s="468">
        <f t="shared" si="110"/>
        <v>0</v>
      </c>
    </row>
    <row r="958" spans="1:14" x14ac:dyDescent="0.25">
      <c r="A958" s="404"/>
      <c r="B958" s="399" t="s">
        <v>72</v>
      </c>
      <c r="C958" s="405" t="s">
        <v>73</v>
      </c>
      <c r="D958" s="406" t="s">
        <v>496</v>
      </c>
      <c r="E958" s="404"/>
      <c r="F958" s="407">
        <v>160.59</v>
      </c>
      <c r="G958" s="408"/>
      <c r="H958" s="404"/>
      <c r="I958" s="442"/>
      <c r="J958" s="442"/>
      <c r="K958" s="461">
        <f t="shared" si="111"/>
        <v>0</v>
      </c>
      <c r="L958" s="467">
        <f t="shared" si="108"/>
        <v>0</v>
      </c>
      <c r="M958" s="467">
        <f t="shared" si="109"/>
        <v>0</v>
      </c>
      <c r="N958" s="468">
        <f t="shared" si="110"/>
        <v>0</v>
      </c>
    </row>
    <row r="959" spans="1:14" ht="22.5" x14ac:dyDescent="0.25">
      <c r="A959" s="385" t="s">
        <v>216</v>
      </c>
      <c r="B959" s="385" t="s">
        <v>53</v>
      </c>
      <c r="C959" s="386" t="s">
        <v>297</v>
      </c>
      <c r="D959" s="387" t="s">
        <v>298</v>
      </c>
      <c r="E959" s="388" t="s">
        <v>61</v>
      </c>
      <c r="F959" s="389">
        <v>84.12</v>
      </c>
      <c r="G959" s="390">
        <v>559.51</v>
      </c>
      <c r="H959" s="389">
        <f>ROUND(G959*F959,1)</f>
        <v>47066</v>
      </c>
      <c r="I959" s="443">
        <f>I947</f>
        <v>-76.340000000000018</v>
      </c>
      <c r="J959" s="442">
        <f t="shared" si="107"/>
        <v>559.51</v>
      </c>
      <c r="K959" s="461">
        <f t="shared" si="111"/>
        <v>-42712.993400000007</v>
      </c>
      <c r="L959" s="467">
        <f t="shared" si="108"/>
        <v>-76.340000000000018</v>
      </c>
      <c r="M959" s="467">
        <f t="shared" si="109"/>
        <v>559.51</v>
      </c>
      <c r="N959" s="468">
        <f t="shared" si="110"/>
        <v>-42712.993400000007</v>
      </c>
    </row>
    <row r="960" spans="1:14" x14ac:dyDescent="0.25">
      <c r="A960" s="398"/>
      <c r="B960" s="399" t="s">
        <v>72</v>
      </c>
      <c r="C960" s="400" t="s">
        <v>73</v>
      </c>
      <c r="D960" s="401" t="s">
        <v>494</v>
      </c>
      <c r="E960" s="398"/>
      <c r="F960" s="402">
        <v>84.12</v>
      </c>
      <c r="G960" s="403"/>
      <c r="H960" s="398"/>
      <c r="I960" s="443"/>
      <c r="J960" s="442"/>
      <c r="K960" s="461">
        <f t="shared" si="111"/>
        <v>0</v>
      </c>
      <c r="L960" s="467">
        <f t="shared" si="108"/>
        <v>0</v>
      </c>
      <c r="M960" s="467">
        <f t="shared" si="109"/>
        <v>0</v>
      </c>
      <c r="N960" s="468">
        <f t="shared" si="110"/>
        <v>0</v>
      </c>
    </row>
    <row r="961" spans="1:14" x14ac:dyDescent="0.25">
      <c r="A961" s="398"/>
      <c r="B961" s="399" t="s">
        <v>72</v>
      </c>
      <c r="C961" s="400" t="s">
        <v>73</v>
      </c>
      <c r="D961" s="401" t="s">
        <v>495</v>
      </c>
      <c r="E961" s="398"/>
      <c r="F961" s="402">
        <v>0</v>
      </c>
      <c r="G961" s="403"/>
      <c r="H961" s="398"/>
      <c r="I961" s="444"/>
      <c r="J961" s="442"/>
      <c r="K961" s="461">
        <f t="shared" si="111"/>
        <v>0</v>
      </c>
      <c r="L961" s="467">
        <f t="shared" si="108"/>
        <v>0</v>
      </c>
      <c r="M961" s="467">
        <f t="shared" si="109"/>
        <v>0</v>
      </c>
      <c r="N961" s="468">
        <f t="shared" si="110"/>
        <v>0</v>
      </c>
    </row>
    <row r="962" spans="1:14" x14ac:dyDescent="0.25">
      <c r="A962" s="404"/>
      <c r="B962" s="399" t="s">
        <v>72</v>
      </c>
      <c r="C962" s="405" t="s">
        <v>73</v>
      </c>
      <c r="D962" s="406" t="s">
        <v>496</v>
      </c>
      <c r="E962" s="404"/>
      <c r="F962" s="407">
        <v>84.12</v>
      </c>
      <c r="G962" s="408"/>
      <c r="H962" s="404"/>
      <c r="I962" s="443"/>
      <c r="J962" s="442"/>
      <c r="K962" s="461">
        <f t="shared" si="111"/>
        <v>0</v>
      </c>
      <c r="L962" s="467">
        <f t="shared" si="108"/>
        <v>0</v>
      </c>
      <c r="M962" s="467">
        <f t="shared" si="109"/>
        <v>0</v>
      </c>
      <c r="N962" s="468">
        <f t="shared" si="110"/>
        <v>0</v>
      </c>
    </row>
    <row r="963" spans="1:14" x14ac:dyDescent="0.25">
      <c r="A963" s="378"/>
      <c r="B963" s="379" t="s">
        <v>48</v>
      </c>
      <c r="C963" s="383" t="s">
        <v>63</v>
      </c>
      <c r="D963" s="383" t="s">
        <v>64</v>
      </c>
      <c r="E963" s="378"/>
      <c r="F963" s="378"/>
      <c r="G963" s="381"/>
      <c r="H963" s="384">
        <f>AU963</f>
        <v>0</v>
      </c>
      <c r="I963" s="443"/>
      <c r="J963" s="442"/>
      <c r="K963" s="461">
        <f t="shared" si="111"/>
        <v>0</v>
      </c>
      <c r="L963" s="467">
        <f t="shared" si="108"/>
        <v>0</v>
      </c>
      <c r="M963" s="467">
        <f t="shared" si="109"/>
        <v>0</v>
      </c>
      <c r="N963" s="468">
        <f t="shared" si="110"/>
        <v>0</v>
      </c>
    </row>
    <row r="964" spans="1:14" ht="22.5" x14ac:dyDescent="0.25">
      <c r="A964" s="385" t="s">
        <v>219</v>
      </c>
      <c r="B964" s="385" t="s">
        <v>53</v>
      </c>
      <c r="C964" s="386" t="s">
        <v>315</v>
      </c>
      <c r="D964" s="387" t="s">
        <v>316</v>
      </c>
      <c r="E964" s="388" t="s">
        <v>114</v>
      </c>
      <c r="F964" s="389">
        <v>72.849999999999994</v>
      </c>
      <c r="G964" s="390">
        <v>552.39</v>
      </c>
      <c r="H964" s="389">
        <f>ROUND(G964*F964,1)</f>
        <v>40241.599999999999</v>
      </c>
      <c r="I964" s="443"/>
      <c r="J964" s="442">
        <f t="shared" si="107"/>
        <v>552.39</v>
      </c>
      <c r="K964" s="461">
        <f t="shared" si="111"/>
        <v>0</v>
      </c>
      <c r="L964" s="467">
        <f t="shared" si="108"/>
        <v>0</v>
      </c>
      <c r="M964" s="467">
        <f t="shared" si="109"/>
        <v>552.39</v>
      </c>
      <c r="N964" s="468">
        <f t="shared" si="110"/>
        <v>0</v>
      </c>
    </row>
    <row r="965" spans="1:14" x14ac:dyDescent="0.25">
      <c r="A965" s="398"/>
      <c r="B965" s="399" t="s">
        <v>72</v>
      </c>
      <c r="C965" s="400" t="s">
        <v>73</v>
      </c>
      <c r="D965" s="401" t="s">
        <v>527</v>
      </c>
      <c r="E965" s="398"/>
      <c r="F965" s="402">
        <v>72.849999999999994</v>
      </c>
      <c r="G965" s="403"/>
      <c r="H965" s="398"/>
      <c r="I965" s="444"/>
      <c r="J965" s="442"/>
      <c r="K965" s="461">
        <f t="shared" si="111"/>
        <v>0</v>
      </c>
      <c r="L965" s="467">
        <f t="shared" si="108"/>
        <v>0</v>
      </c>
      <c r="M965" s="467">
        <f t="shared" si="109"/>
        <v>0</v>
      </c>
      <c r="N965" s="468">
        <f t="shared" si="110"/>
        <v>0</v>
      </c>
    </row>
    <row r="966" spans="1:14" ht="22.5" x14ac:dyDescent="0.25">
      <c r="A966" s="391" t="s">
        <v>222</v>
      </c>
      <c r="B966" s="391" t="s">
        <v>69</v>
      </c>
      <c r="C966" s="392" t="s">
        <v>318</v>
      </c>
      <c r="D966" s="393" t="s">
        <v>319</v>
      </c>
      <c r="E966" s="394" t="s">
        <v>114</v>
      </c>
      <c r="F966" s="395">
        <v>72.849999999999994</v>
      </c>
      <c r="G966" s="396">
        <v>1060.07</v>
      </c>
      <c r="H966" s="395">
        <f>ROUND(G966*F966,1)</f>
        <v>77226.100000000006</v>
      </c>
      <c r="I966" s="442"/>
      <c r="J966" s="442">
        <f t="shared" si="107"/>
        <v>1060.07</v>
      </c>
      <c r="K966" s="461">
        <f t="shared" si="111"/>
        <v>0</v>
      </c>
      <c r="L966" s="467">
        <f t="shared" si="108"/>
        <v>0</v>
      </c>
      <c r="M966" s="467">
        <f t="shared" si="109"/>
        <v>1060.07</v>
      </c>
      <c r="N966" s="468">
        <f t="shared" si="110"/>
        <v>0</v>
      </c>
    </row>
    <row r="967" spans="1:14" x14ac:dyDescent="0.25">
      <c r="A967" s="398"/>
      <c r="B967" s="399" t="s">
        <v>72</v>
      </c>
      <c r="C967" s="400" t="s">
        <v>73</v>
      </c>
      <c r="D967" s="401" t="s">
        <v>527</v>
      </c>
      <c r="E967" s="398"/>
      <c r="F967" s="402">
        <v>72.849999999999994</v>
      </c>
      <c r="G967" s="403"/>
      <c r="H967" s="398"/>
      <c r="I967" s="443"/>
      <c r="J967" s="442"/>
      <c r="K967" s="461">
        <f t="shared" si="111"/>
        <v>0</v>
      </c>
      <c r="L967" s="467">
        <f t="shared" si="108"/>
        <v>0</v>
      </c>
      <c r="M967" s="467">
        <f t="shared" si="109"/>
        <v>0</v>
      </c>
      <c r="N967" s="468">
        <f t="shared" si="110"/>
        <v>0</v>
      </c>
    </row>
    <row r="968" spans="1:14" x14ac:dyDescent="0.25">
      <c r="A968" s="391" t="s">
        <v>225</v>
      </c>
      <c r="B968" s="391" t="s">
        <v>69</v>
      </c>
      <c r="C968" s="392" t="s">
        <v>321</v>
      </c>
      <c r="D968" s="393" t="s">
        <v>322</v>
      </c>
      <c r="E968" s="394" t="s">
        <v>67</v>
      </c>
      <c r="F968" s="395">
        <v>4</v>
      </c>
      <c r="G968" s="396">
        <v>739.15</v>
      </c>
      <c r="H968" s="395">
        <f>ROUND(G968*F968,1)</f>
        <v>2956.6</v>
      </c>
      <c r="I968" s="442"/>
      <c r="J968" s="442">
        <f t="shared" si="107"/>
        <v>739.15</v>
      </c>
      <c r="K968" s="461">
        <f t="shared" si="111"/>
        <v>0</v>
      </c>
      <c r="L968" s="467">
        <f t="shared" si="108"/>
        <v>0</v>
      </c>
      <c r="M968" s="467">
        <f t="shared" si="109"/>
        <v>739.15</v>
      </c>
      <c r="N968" s="468">
        <f t="shared" si="110"/>
        <v>0</v>
      </c>
    </row>
    <row r="969" spans="1:14" x14ac:dyDescent="0.25">
      <c r="A969" s="398"/>
      <c r="B969" s="399" t="s">
        <v>72</v>
      </c>
      <c r="C969" s="400" t="s">
        <v>73</v>
      </c>
      <c r="D969" s="401" t="s">
        <v>528</v>
      </c>
      <c r="E969" s="398"/>
      <c r="F969" s="402">
        <v>4</v>
      </c>
      <c r="G969" s="403"/>
      <c r="H969" s="398"/>
      <c r="I969" s="444"/>
      <c r="J969" s="442"/>
      <c r="K969" s="461">
        <f t="shared" si="111"/>
        <v>0</v>
      </c>
      <c r="L969" s="467">
        <f t="shared" si="108"/>
        <v>0</v>
      </c>
      <c r="M969" s="467">
        <f t="shared" si="109"/>
        <v>0</v>
      </c>
      <c r="N969" s="468">
        <f t="shared" si="110"/>
        <v>0</v>
      </c>
    </row>
    <row r="970" spans="1:14" ht="22.5" x14ac:dyDescent="0.25">
      <c r="A970" s="385" t="s">
        <v>228</v>
      </c>
      <c r="B970" s="385" t="s">
        <v>53</v>
      </c>
      <c r="C970" s="386" t="s">
        <v>339</v>
      </c>
      <c r="D970" s="387" t="s">
        <v>340</v>
      </c>
      <c r="E970" s="388" t="s">
        <v>67</v>
      </c>
      <c r="F970" s="389">
        <v>1</v>
      </c>
      <c r="G970" s="390">
        <v>260.41000000000003</v>
      </c>
      <c r="H970" s="389">
        <f>ROUND(G970*F970,1)</f>
        <v>260.39999999999998</v>
      </c>
      <c r="I970" s="442"/>
      <c r="J970" s="442">
        <f t="shared" si="107"/>
        <v>260.41000000000003</v>
      </c>
      <c r="K970" s="461">
        <f t="shared" si="111"/>
        <v>0</v>
      </c>
      <c r="L970" s="467">
        <f t="shared" si="108"/>
        <v>0</v>
      </c>
      <c r="M970" s="467">
        <f t="shared" si="109"/>
        <v>260.41000000000003</v>
      </c>
      <c r="N970" s="468">
        <f t="shared" si="110"/>
        <v>0</v>
      </c>
    </row>
    <row r="971" spans="1:14" x14ac:dyDescent="0.25">
      <c r="A971" s="398"/>
      <c r="B971" s="399" t="s">
        <v>72</v>
      </c>
      <c r="C971" s="400" t="s">
        <v>73</v>
      </c>
      <c r="D971" s="401" t="s">
        <v>529</v>
      </c>
      <c r="E971" s="398"/>
      <c r="F971" s="402">
        <v>1</v>
      </c>
      <c r="G971" s="403"/>
      <c r="H971" s="398"/>
      <c r="I971" s="443"/>
      <c r="J971" s="442"/>
      <c r="K971" s="461">
        <f t="shared" si="111"/>
        <v>0</v>
      </c>
      <c r="L971" s="467">
        <f t="shared" si="108"/>
        <v>0</v>
      </c>
      <c r="M971" s="467">
        <f t="shared" si="109"/>
        <v>0</v>
      </c>
      <c r="N971" s="468">
        <f t="shared" si="110"/>
        <v>0</v>
      </c>
    </row>
    <row r="972" spans="1:14" ht="22.5" x14ac:dyDescent="0.25">
      <c r="A972" s="391" t="s">
        <v>229</v>
      </c>
      <c r="B972" s="391" t="s">
        <v>69</v>
      </c>
      <c r="C972" s="392" t="s">
        <v>345</v>
      </c>
      <c r="D972" s="393" t="s">
        <v>346</v>
      </c>
      <c r="E972" s="394" t="s">
        <v>67</v>
      </c>
      <c r="F972" s="395">
        <v>1.02</v>
      </c>
      <c r="G972" s="396">
        <v>1801.85</v>
      </c>
      <c r="H972" s="395">
        <f>ROUND(G972*F972,1)</f>
        <v>1837.9</v>
      </c>
      <c r="I972" s="444"/>
      <c r="J972" s="442">
        <f t="shared" si="107"/>
        <v>1801.85</v>
      </c>
      <c r="K972" s="461">
        <f t="shared" si="111"/>
        <v>0</v>
      </c>
      <c r="L972" s="467">
        <f t="shared" si="108"/>
        <v>0</v>
      </c>
      <c r="M972" s="467">
        <f t="shared" si="109"/>
        <v>1801.85</v>
      </c>
      <c r="N972" s="468">
        <f t="shared" si="110"/>
        <v>0</v>
      </c>
    </row>
    <row r="973" spans="1:14" x14ac:dyDescent="0.25">
      <c r="A973" s="398"/>
      <c r="B973" s="399" t="s">
        <v>72</v>
      </c>
      <c r="C973" s="400" t="s">
        <v>73</v>
      </c>
      <c r="D973" s="401" t="s">
        <v>97</v>
      </c>
      <c r="E973" s="398"/>
      <c r="F973" s="402">
        <v>1</v>
      </c>
      <c r="G973" s="403"/>
      <c r="H973" s="398"/>
      <c r="I973" s="444"/>
      <c r="J973" s="442"/>
      <c r="K973" s="461">
        <f t="shared" si="111"/>
        <v>0</v>
      </c>
      <c r="L973" s="467">
        <f t="shared" si="108"/>
        <v>0</v>
      </c>
      <c r="M973" s="467">
        <f t="shared" si="109"/>
        <v>0</v>
      </c>
      <c r="N973" s="468">
        <f t="shared" si="110"/>
        <v>0</v>
      </c>
    </row>
    <row r="974" spans="1:14" x14ac:dyDescent="0.25">
      <c r="A974" s="398"/>
      <c r="B974" s="399" t="s">
        <v>72</v>
      </c>
      <c r="C974" s="398"/>
      <c r="D974" s="401" t="s">
        <v>530</v>
      </c>
      <c r="E974" s="398"/>
      <c r="F974" s="402">
        <v>1.02</v>
      </c>
      <c r="G974" s="403"/>
      <c r="H974" s="398"/>
      <c r="I974" s="442"/>
      <c r="J974" s="442"/>
      <c r="K974" s="461">
        <f t="shared" si="111"/>
        <v>0</v>
      </c>
      <c r="L974" s="467">
        <f t="shared" si="108"/>
        <v>0</v>
      </c>
      <c r="M974" s="467">
        <f t="shared" si="109"/>
        <v>0</v>
      </c>
      <c r="N974" s="468">
        <f t="shared" si="110"/>
        <v>0</v>
      </c>
    </row>
    <row r="975" spans="1:14" ht="22.5" x14ac:dyDescent="0.25">
      <c r="A975" s="385" t="s">
        <v>232</v>
      </c>
      <c r="B975" s="385" t="s">
        <v>53</v>
      </c>
      <c r="C975" s="386" t="s">
        <v>348</v>
      </c>
      <c r="D975" s="387" t="s">
        <v>349</v>
      </c>
      <c r="E975" s="388" t="s">
        <v>67</v>
      </c>
      <c r="F975" s="389">
        <v>5</v>
      </c>
      <c r="G975" s="390">
        <v>219.64</v>
      </c>
      <c r="H975" s="389">
        <f>ROUND(G975*F975,1)</f>
        <v>1098.2</v>
      </c>
      <c r="I975" s="443"/>
      <c r="J975" s="442">
        <f t="shared" si="107"/>
        <v>219.64</v>
      </c>
      <c r="K975" s="461">
        <f t="shared" si="111"/>
        <v>0</v>
      </c>
      <c r="L975" s="467">
        <f t="shared" si="108"/>
        <v>0</v>
      </c>
      <c r="M975" s="467">
        <f t="shared" si="109"/>
        <v>219.64</v>
      </c>
      <c r="N975" s="468">
        <f t="shared" si="110"/>
        <v>0</v>
      </c>
    </row>
    <row r="976" spans="1:14" x14ac:dyDescent="0.25">
      <c r="A976" s="398"/>
      <c r="B976" s="399" t="s">
        <v>72</v>
      </c>
      <c r="C976" s="400" t="s">
        <v>73</v>
      </c>
      <c r="D976" s="401" t="s">
        <v>531</v>
      </c>
      <c r="E976" s="398"/>
      <c r="F976" s="402">
        <v>5</v>
      </c>
      <c r="G976" s="403"/>
      <c r="H976" s="398"/>
      <c r="I976" s="442"/>
      <c r="J976" s="442"/>
      <c r="K976" s="461">
        <f t="shared" si="111"/>
        <v>0</v>
      </c>
      <c r="L976" s="467">
        <f t="shared" si="108"/>
        <v>0</v>
      </c>
      <c r="M976" s="467">
        <f t="shared" si="109"/>
        <v>0</v>
      </c>
      <c r="N976" s="468">
        <f t="shared" si="110"/>
        <v>0</v>
      </c>
    </row>
    <row r="977" spans="1:14" ht="22.5" x14ac:dyDescent="0.25">
      <c r="A977" s="391" t="s">
        <v>235</v>
      </c>
      <c r="B977" s="391" t="s">
        <v>69</v>
      </c>
      <c r="C977" s="392" t="s">
        <v>351</v>
      </c>
      <c r="D977" s="393" t="s">
        <v>352</v>
      </c>
      <c r="E977" s="394" t="s">
        <v>67</v>
      </c>
      <c r="F977" s="395">
        <v>2.0299999999999998</v>
      </c>
      <c r="G977" s="396">
        <v>1129.77</v>
      </c>
      <c r="H977" s="395">
        <f>ROUND(G977*F977,1)</f>
        <v>2293.4</v>
      </c>
      <c r="I977" s="443"/>
      <c r="J977" s="442">
        <f t="shared" si="107"/>
        <v>1129.77</v>
      </c>
      <c r="K977" s="461">
        <f t="shared" si="111"/>
        <v>0</v>
      </c>
      <c r="L977" s="467">
        <f t="shared" si="108"/>
        <v>0</v>
      </c>
      <c r="M977" s="467">
        <f t="shared" si="109"/>
        <v>1129.77</v>
      </c>
      <c r="N977" s="468">
        <f t="shared" si="110"/>
        <v>0</v>
      </c>
    </row>
    <row r="978" spans="1:14" x14ac:dyDescent="0.25">
      <c r="A978" s="398"/>
      <c r="B978" s="399" t="s">
        <v>72</v>
      </c>
      <c r="C978" s="400" t="s">
        <v>73</v>
      </c>
      <c r="D978" s="401" t="s">
        <v>130</v>
      </c>
      <c r="E978" s="398"/>
      <c r="F978" s="402">
        <v>2</v>
      </c>
      <c r="G978" s="403"/>
      <c r="H978" s="398"/>
      <c r="I978" s="442"/>
      <c r="J978" s="442"/>
      <c r="K978" s="461">
        <f t="shared" si="111"/>
        <v>0</v>
      </c>
      <c r="L978" s="467">
        <f t="shared" si="108"/>
        <v>0</v>
      </c>
      <c r="M978" s="467">
        <f t="shared" si="109"/>
        <v>0</v>
      </c>
      <c r="N978" s="468">
        <f t="shared" si="110"/>
        <v>0</v>
      </c>
    </row>
    <row r="979" spans="1:14" x14ac:dyDescent="0.25">
      <c r="A979" s="398"/>
      <c r="B979" s="399" t="s">
        <v>72</v>
      </c>
      <c r="C979" s="398"/>
      <c r="D979" s="401" t="s">
        <v>532</v>
      </c>
      <c r="E979" s="398"/>
      <c r="F979" s="402">
        <v>2.0299999999999998</v>
      </c>
      <c r="G979" s="403"/>
      <c r="H979" s="398"/>
      <c r="I979" s="443"/>
      <c r="J979" s="442"/>
      <c r="K979" s="461">
        <f t="shared" si="111"/>
        <v>0</v>
      </c>
      <c r="L979" s="467">
        <f t="shared" si="108"/>
        <v>0</v>
      </c>
      <c r="M979" s="467">
        <f t="shared" si="109"/>
        <v>0</v>
      </c>
      <c r="N979" s="468">
        <f t="shared" si="110"/>
        <v>0</v>
      </c>
    </row>
    <row r="980" spans="1:14" ht="22.5" x14ac:dyDescent="0.25">
      <c r="A980" s="391" t="s">
        <v>238</v>
      </c>
      <c r="B980" s="391" t="s">
        <v>69</v>
      </c>
      <c r="C980" s="392" t="s">
        <v>354</v>
      </c>
      <c r="D980" s="393" t="s">
        <v>355</v>
      </c>
      <c r="E980" s="394" t="s">
        <v>67</v>
      </c>
      <c r="F980" s="395">
        <v>3.05</v>
      </c>
      <c r="G980" s="396">
        <v>1129.77</v>
      </c>
      <c r="H980" s="395">
        <f>ROUND(G980*F980,1)</f>
        <v>3445.8</v>
      </c>
      <c r="I980" s="442"/>
      <c r="J980" s="442">
        <f t="shared" si="107"/>
        <v>1129.77</v>
      </c>
      <c r="K980" s="461">
        <f t="shared" si="111"/>
        <v>0</v>
      </c>
      <c r="L980" s="467">
        <f t="shared" si="108"/>
        <v>0</v>
      </c>
      <c r="M980" s="467">
        <f t="shared" si="109"/>
        <v>1129.77</v>
      </c>
      <c r="N980" s="468">
        <f t="shared" si="110"/>
        <v>0</v>
      </c>
    </row>
    <row r="981" spans="1:14" x14ac:dyDescent="0.25">
      <c r="A981" s="398"/>
      <c r="B981" s="399" t="s">
        <v>72</v>
      </c>
      <c r="C981" s="400" t="s">
        <v>73</v>
      </c>
      <c r="D981" s="401" t="s">
        <v>133</v>
      </c>
      <c r="E981" s="398"/>
      <c r="F981" s="402">
        <v>3</v>
      </c>
      <c r="G981" s="403"/>
      <c r="H981" s="398"/>
      <c r="I981" s="443"/>
      <c r="J981" s="442"/>
      <c r="K981" s="461">
        <f t="shared" si="111"/>
        <v>0</v>
      </c>
      <c r="L981" s="467">
        <f t="shared" si="108"/>
        <v>0</v>
      </c>
      <c r="M981" s="467">
        <f t="shared" si="109"/>
        <v>0</v>
      </c>
      <c r="N981" s="468">
        <f t="shared" si="110"/>
        <v>0</v>
      </c>
    </row>
    <row r="982" spans="1:14" x14ac:dyDescent="0.25">
      <c r="A982" s="398"/>
      <c r="B982" s="399" t="s">
        <v>72</v>
      </c>
      <c r="C982" s="398"/>
      <c r="D982" s="401" t="s">
        <v>533</v>
      </c>
      <c r="E982" s="398"/>
      <c r="F982" s="402">
        <v>3.05</v>
      </c>
      <c r="G982" s="403"/>
      <c r="H982" s="398"/>
      <c r="I982" s="442"/>
      <c r="J982" s="442"/>
      <c r="K982" s="461">
        <f t="shared" si="111"/>
        <v>0</v>
      </c>
      <c r="L982" s="467">
        <f t="shared" si="108"/>
        <v>0</v>
      </c>
      <c r="M982" s="467">
        <f t="shared" si="109"/>
        <v>0</v>
      </c>
      <c r="N982" s="468">
        <f t="shared" si="110"/>
        <v>0</v>
      </c>
    </row>
    <row r="983" spans="1:14" ht="56.25" x14ac:dyDescent="0.25">
      <c r="A983" s="385" t="s">
        <v>241</v>
      </c>
      <c r="B983" s="385" t="s">
        <v>53</v>
      </c>
      <c r="C983" s="386" t="s">
        <v>365</v>
      </c>
      <c r="D983" s="387" t="s">
        <v>366</v>
      </c>
      <c r="E983" s="388" t="s">
        <v>114</v>
      </c>
      <c r="F983" s="389">
        <v>72.849999999999994</v>
      </c>
      <c r="G983" s="390">
        <v>68</v>
      </c>
      <c r="H983" s="389">
        <f>ROUND(G983*F983,1)</f>
        <v>4953.8</v>
      </c>
      <c r="I983" s="442"/>
      <c r="J983" s="442">
        <f t="shared" si="107"/>
        <v>68</v>
      </c>
      <c r="K983" s="461">
        <f t="shared" si="111"/>
        <v>0</v>
      </c>
      <c r="L983" s="467">
        <f t="shared" si="108"/>
        <v>0</v>
      </c>
      <c r="M983" s="467">
        <f t="shared" si="109"/>
        <v>68</v>
      </c>
      <c r="N983" s="468">
        <f t="shared" si="110"/>
        <v>0</v>
      </c>
    </row>
    <row r="984" spans="1:14" x14ac:dyDescent="0.25">
      <c r="A984" s="398"/>
      <c r="B984" s="399" t="s">
        <v>72</v>
      </c>
      <c r="C984" s="400" t="s">
        <v>73</v>
      </c>
      <c r="D984" s="401" t="s">
        <v>523</v>
      </c>
      <c r="E984" s="398"/>
      <c r="F984" s="402">
        <v>72.849999999999994</v>
      </c>
      <c r="G984" s="403"/>
      <c r="H984" s="398"/>
      <c r="I984" s="443"/>
      <c r="J984" s="442"/>
      <c r="K984" s="461">
        <f t="shared" si="111"/>
        <v>0</v>
      </c>
      <c r="L984" s="467">
        <f t="shared" si="108"/>
        <v>0</v>
      </c>
      <c r="M984" s="467">
        <f t="shared" si="109"/>
        <v>0</v>
      </c>
      <c r="N984" s="468">
        <f t="shared" si="110"/>
        <v>0</v>
      </c>
    </row>
    <row r="985" spans="1:14" x14ac:dyDescent="0.25">
      <c r="A985" s="385" t="s">
        <v>244</v>
      </c>
      <c r="B985" s="385" t="s">
        <v>53</v>
      </c>
      <c r="C985" s="386" t="s">
        <v>368</v>
      </c>
      <c r="D985" s="387" t="s">
        <v>369</v>
      </c>
      <c r="E985" s="388" t="s">
        <v>67</v>
      </c>
      <c r="F985" s="389">
        <v>6</v>
      </c>
      <c r="G985" s="390">
        <v>808.86</v>
      </c>
      <c r="H985" s="389">
        <f>ROUND(G985*F985,1)</f>
        <v>4853.2</v>
      </c>
      <c r="I985" s="442"/>
      <c r="J985" s="442">
        <f t="shared" si="107"/>
        <v>808.86</v>
      </c>
      <c r="K985" s="461">
        <f t="shared" si="111"/>
        <v>0</v>
      </c>
      <c r="L985" s="467">
        <f t="shared" si="108"/>
        <v>0</v>
      </c>
      <c r="M985" s="467">
        <f t="shared" si="109"/>
        <v>808.86</v>
      </c>
      <c r="N985" s="468">
        <f t="shared" si="110"/>
        <v>0</v>
      </c>
    </row>
    <row r="986" spans="1:14" x14ac:dyDescent="0.25">
      <c r="A986" s="391" t="s">
        <v>248</v>
      </c>
      <c r="B986" s="391" t="s">
        <v>69</v>
      </c>
      <c r="C986" s="392" t="s">
        <v>372</v>
      </c>
      <c r="D986" s="393" t="s">
        <v>373</v>
      </c>
      <c r="E986" s="394" t="s">
        <v>67</v>
      </c>
      <c r="F986" s="395">
        <v>3</v>
      </c>
      <c r="G986" s="396">
        <v>1202.1099999999999</v>
      </c>
      <c r="H986" s="395">
        <f>ROUND(G986*F986,1)</f>
        <v>3606.3</v>
      </c>
      <c r="I986" s="443"/>
      <c r="J986" s="442">
        <f t="shared" si="107"/>
        <v>1202.1099999999999</v>
      </c>
      <c r="K986" s="461">
        <f t="shared" si="111"/>
        <v>0</v>
      </c>
      <c r="L986" s="467">
        <f t="shared" si="108"/>
        <v>0</v>
      </c>
      <c r="M986" s="467">
        <f t="shared" si="109"/>
        <v>1202.1099999999999</v>
      </c>
      <c r="N986" s="468">
        <f t="shared" si="110"/>
        <v>0</v>
      </c>
    </row>
    <row r="987" spans="1:14" x14ac:dyDescent="0.25">
      <c r="A987" s="398"/>
      <c r="B987" s="399" t="s">
        <v>72</v>
      </c>
      <c r="C987" s="400" t="s">
        <v>73</v>
      </c>
      <c r="D987" s="401" t="s">
        <v>133</v>
      </c>
      <c r="E987" s="398"/>
      <c r="F987" s="402">
        <v>3</v>
      </c>
      <c r="G987" s="403"/>
      <c r="H987" s="398"/>
      <c r="I987" s="443"/>
      <c r="J987" s="442"/>
      <c r="K987" s="461">
        <f t="shared" si="111"/>
        <v>0</v>
      </c>
      <c r="L987" s="467">
        <f t="shared" si="108"/>
        <v>0</v>
      </c>
      <c r="M987" s="467">
        <f t="shared" si="109"/>
        <v>0</v>
      </c>
      <c r="N987" s="468">
        <f t="shared" si="110"/>
        <v>0</v>
      </c>
    </row>
    <row r="988" spans="1:14" x14ac:dyDescent="0.25">
      <c r="A988" s="391" t="s">
        <v>251</v>
      </c>
      <c r="B988" s="391" t="s">
        <v>69</v>
      </c>
      <c r="C988" s="392" t="s">
        <v>375</v>
      </c>
      <c r="D988" s="393" t="s">
        <v>376</v>
      </c>
      <c r="E988" s="394" t="s">
        <v>67</v>
      </c>
      <c r="F988" s="395">
        <v>3</v>
      </c>
      <c r="G988" s="396">
        <v>775.98</v>
      </c>
      <c r="H988" s="395">
        <f>ROUND(G988*F988,1)</f>
        <v>2327.9</v>
      </c>
      <c r="I988" s="443"/>
      <c r="J988" s="442">
        <f t="shared" si="107"/>
        <v>775.98</v>
      </c>
      <c r="K988" s="461">
        <f t="shared" si="111"/>
        <v>0</v>
      </c>
      <c r="L988" s="467">
        <f t="shared" si="108"/>
        <v>0</v>
      </c>
      <c r="M988" s="467">
        <f t="shared" si="109"/>
        <v>775.98</v>
      </c>
      <c r="N988" s="468">
        <f t="shared" si="110"/>
        <v>0</v>
      </c>
    </row>
    <row r="989" spans="1:14" x14ac:dyDescent="0.25">
      <c r="A989" s="398"/>
      <c r="B989" s="399" t="s">
        <v>72</v>
      </c>
      <c r="C989" s="400" t="s">
        <v>73</v>
      </c>
      <c r="D989" s="401" t="s">
        <v>133</v>
      </c>
      <c r="E989" s="398"/>
      <c r="F989" s="402">
        <v>3</v>
      </c>
      <c r="G989" s="403"/>
      <c r="H989" s="398"/>
      <c r="I989" s="442"/>
      <c r="J989" s="442"/>
      <c r="K989" s="461">
        <f t="shared" si="111"/>
        <v>0</v>
      </c>
      <c r="L989" s="467">
        <f t="shared" si="108"/>
        <v>0</v>
      </c>
      <c r="M989" s="467">
        <f t="shared" si="109"/>
        <v>0</v>
      </c>
      <c r="N989" s="468">
        <f t="shared" si="110"/>
        <v>0</v>
      </c>
    </row>
    <row r="990" spans="1:14" x14ac:dyDescent="0.25">
      <c r="A990" s="391" t="s">
        <v>254</v>
      </c>
      <c r="B990" s="391" t="s">
        <v>69</v>
      </c>
      <c r="C990" s="392" t="s">
        <v>378</v>
      </c>
      <c r="D990" s="393" t="s">
        <v>379</v>
      </c>
      <c r="E990" s="394" t="s">
        <v>67</v>
      </c>
      <c r="F990" s="395">
        <v>9</v>
      </c>
      <c r="G990" s="396">
        <v>211.75</v>
      </c>
      <c r="H990" s="395">
        <f>ROUND(G990*F990,1)</f>
        <v>1905.8</v>
      </c>
      <c r="I990" s="443"/>
      <c r="J990" s="442">
        <f t="shared" si="107"/>
        <v>211.75</v>
      </c>
      <c r="K990" s="461">
        <f t="shared" si="111"/>
        <v>0</v>
      </c>
      <c r="L990" s="467">
        <f t="shared" si="108"/>
        <v>0</v>
      </c>
      <c r="M990" s="467">
        <f t="shared" si="109"/>
        <v>211.75</v>
      </c>
      <c r="N990" s="468">
        <f t="shared" si="110"/>
        <v>0</v>
      </c>
    </row>
    <row r="991" spans="1:14" x14ac:dyDescent="0.25">
      <c r="A991" s="398"/>
      <c r="B991" s="399" t="s">
        <v>72</v>
      </c>
      <c r="C991" s="400" t="s">
        <v>73</v>
      </c>
      <c r="D991" s="401" t="s">
        <v>133</v>
      </c>
      <c r="E991" s="398"/>
      <c r="F991" s="402">
        <v>3</v>
      </c>
      <c r="G991" s="403"/>
      <c r="H991" s="398"/>
      <c r="I991" s="444"/>
      <c r="J991" s="442"/>
      <c r="K991" s="461">
        <f t="shared" si="111"/>
        <v>0</v>
      </c>
      <c r="L991" s="467">
        <f t="shared" si="108"/>
        <v>0</v>
      </c>
      <c r="M991" s="467">
        <f t="shared" si="109"/>
        <v>0</v>
      </c>
      <c r="N991" s="468">
        <f t="shared" si="110"/>
        <v>0</v>
      </c>
    </row>
    <row r="992" spans="1:14" x14ac:dyDescent="0.25">
      <c r="A992" s="398"/>
      <c r="B992" s="399" t="s">
        <v>72</v>
      </c>
      <c r="C992" s="400" t="s">
        <v>73</v>
      </c>
      <c r="D992" s="401" t="s">
        <v>133</v>
      </c>
      <c r="E992" s="398"/>
      <c r="F992" s="402">
        <v>3</v>
      </c>
      <c r="G992" s="403"/>
      <c r="H992" s="398"/>
      <c r="I992" s="442"/>
      <c r="J992" s="442"/>
      <c r="K992" s="461">
        <f t="shared" si="111"/>
        <v>0</v>
      </c>
      <c r="L992" s="467">
        <f t="shared" si="108"/>
        <v>0</v>
      </c>
      <c r="M992" s="467">
        <f t="shared" si="109"/>
        <v>0</v>
      </c>
      <c r="N992" s="468">
        <f t="shared" si="110"/>
        <v>0</v>
      </c>
    </row>
    <row r="993" spans="1:14" x14ac:dyDescent="0.25">
      <c r="A993" s="398"/>
      <c r="B993" s="399" t="s">
        <v>72</v>
      </c>
      <c r="C993" s="400" t="s">
        <v>73</v>
      </c>
      <c r="D993" s="401" t="s">
        <v>520</v>
      </c>
      <c r="E993" s="398"/>
      <c r="F993" s="402">
        <v>0</v>
      </c>
      <c r="G993" s="403"/>
      <c r="H993" s="398"/>
      <c r="I993" s="443"/>
      <c r="J993" s="442"/>
      <c r="K993" s="461">
        <f t="shared" si="111"/>
        <v>0</v>
      </c>
      <c r="L993" s="467">
        <f t="shared" si="108"/>
        <v>0</v>
      </c>
      <c r="M993" s="467">
        <f t="shared" si="109"/>
        <v>0</v>
      </c>
      <c r="N993" s="468">
        <f t="shared" si="110"/>
        <v>0</v>
      </c>
    </row>
    <row r="994" spans="1:14" x14ac:dyDescent="0.25">
      <c r="A994" s="398"/>
      <c r="B994" s="399" t="s">
        <v>72</v>
      </c>
      <c r="C994" s="400" t="s">
        <v>73</v>
      </c>
      <c r="D994" s="401" t="s">
        <v>133</v>
      </c>
      <c r="E994" s="398"/>
      <c r="F994" s="402">
        <v>3</v>
      </c>
      <c r="G994" s="403"/>
      <c r="H994" s="398"/>
      <c r="I994" s="442"/>
      <c r="J994" s="442"/>
      <c r="K994" s="461">
        <f t="shared" si="111"/>
        <v>0</v>
      </c>
      <c r="L994" s="467">
        <f t="shared" si="108"/>
        <v>0</v>
      </c>
      <c r="M994" s="467">
        <f t="shared" si="109"/>
        <v>0</v>
      </c>
      <c r="N994" s="468">
        <f t="shared" si="110"/>
        <v>0</v>
      </c>
    </row>
    <row r="995" spans="1:14" x14ac:dyDescent="0.25">
      <c r="A995" s="404"/>
      <c r="B995" s="399" t="s">
        <v>72</v>
      </c>
      <c r="C995" s="405" t="s">
        <v>73</v>
      </c>
      <c r="D995" s="406" t="s">
        <v>496</v>
      </c>
      <c r="E995" s="404"/>
      <c r="F995" s="407">
        <v>9</v>
      </c>
      <c r="G995" s="408"/>
      <c r="H995" s="404"/>
      <c r="I995" s="443"/>
      <c r="J995" s="442"/>
      <c r="K995" s="461">
        <f t="shared" si="111"/>
        <v>0</v>
      </c>
      <c r="L995" s="467">
        <f t="shared" si="108"/>
        <v>0</v>
      </c>
      <c r="M995" s="467">
        <f t="shared" si="109"/>
        <v>0</v>
      </c>
      <c r="N995" s="468">
        <f t="shared" si="110"/>
        <v>0</v>
      </c>
    </row>
    <row r="996" spans="1:14" ht="22.5" x14ac:dyDescent="0.25">
      <c r="A996" s="385" t="s">
        <v>257</v>
      </c>
      <c r="B996" s="385" t="s">
        <v>53</v>
      </c>
      <c r="C996" s="386" t="s">
        <v>381</v>
      </c>
      <c r="D996" s="387" t="s">
        <v>382</v>
      </c>
      <c r="E996" s="388" t="s">
        <v>67</v>
      </c>
      <c r="F996" s="389">
        <v>3</v>
      </c>
      <c r="G996" s="390">
        <v>808.86</v>
      </c>
      <c r="H996" s="389">
        <f>ROUND(G996*F996,1)</f>
        <v>2426.6</v>
      </c>
      <c r="I996" s="443"/>
      <c r="J996" s="442">
        <f t="shared" si="107"/>
        <v>808.86</v>
      </c>
      <c r="K996" s="461">
        <f t="shared" si="111"/>
        <v>0</v>
      </c>
      <c r="L996" s="467">
        <f t="shared" si="108"/>
        <v>0</v>
      </c>
      <c r="M996" s="467">
        <f t="shared" si="109"/>
        <v>808.86</v>
      </c>
      <c r="N996" s="468">
        <f t="shared" si="110"/>
        <v>0</v>
      </c>
    </row>
    <row r="997" spans="1:14" ht="22.5" x14ac:dyDescent="0.25">
      <c r="A997" s="391" t="s">
        <v>260</v>
      </c>
      <c r="B997" s="391" t="s">
        <v>69</v>
      </c>
      <c r="C997" s="392" t="s">
        <v>384</v>
      </c>
      <c r="D997" s="393" t="s">
        <v>385</v>
      </c>
      <c r="E997" s="394" t="s">
        <v>67</v>
      </c>
      <c r="F997" s="395">
        <v>3</v>
      </c>
      <c r="G997" s="396">
        <v>1530.92</v>
      </c>
      <c r="H997" s="395">
        <f>ROUND(G997*F997,1)</f>
        <v>4592.8</v>
      </c>
      <c r="I997" s="443"/>
      <c r="J997" s="442">
        <f t="shared" ref="J997:J1030" si="112">G997</f>
        <v>1530.92</v>
      </c>
      <c r="K997" s="461">
        <f t="shared" si="111"/>
        <v>0</v>
      </c>
      <c r="L997" s="467">
        <f t="shared" ref="L997:L1048" si="113">I997</f>
        <v>0</v>
      </c>
      <c r="M997" s="467">
        <f t="shared" ref="M997:M1048" si="114">J997</f>
        <v>1530.92</v>
      </c>
      <c r="N997" s="468">
        <f t="shared" ref="N997:N1048" si="115">L997*M997</f>
        <v>0</v>
      </c>
    </row>
    <row r="998" spans="1:14" x14ac:dyDescent="0.25">
      <c r="A998" s="398"/>
      <c r="B998" s="399" t="s">
        <v>72</v>
      </c>
      <c r="C998" s="400" t="s">
        <v>73</v>
      </c>
      <c r="D998" s="401" t="s">
        <v>133</v>
      </c>
      <c r="E998" s="398"/>
      <c r="F998" s="402">
        <v>3</v>
      </c>
      <c r="G998" s="403"/>
      <c r="H998" s="398"/>
      <c r="I998" s="442"/>
      <c r="J998" s="442"/>
      <c r="K998" s="461">
        <f t="shared" si="111"/>
        <v>0</v>
      </c>
      <c r="L998" s="467">
        <f t="shared" si="113"/>
        <v>0</v>
      </c>
      <c r="M998" s="467">
        <f t="shared" si="114"/>
        <v>0</v>
      </c>
      <c r="N998" s="468">
        <f t="shared" si="115"/>
        <v>0</v>
      </c>
    </row>
    <row r="999" spans="1:14" ht="22.5" x14ac:dyDescent="0.25">
      <c r="A999" s="385" t="s">
        <v>263</v>
      </c>
      <c r="B999" s="385" t="s">
        <v>53</v>
      </c>
      <c r="C999" s="386" t="s">
        <v>387</v>
      </c>
      <c r="D999" s="387" t="s">
        <v>388</v>
      </c>
      <c r="E999" s="388" t="s">
        <v>67</v>
      </c>
      <c r="F999" s="389">
        <v>3</v>
      </c>
      <c r="G999" s="390">
        <v>3234.12</v>
      </c>
      <c r="H999" s="389">
        <f>ROUND(G999*F999,1)</f>
        <v>9702.4</v>
      </c>
      <c r="I999" s="443"/>
      <c r="J999" s="442">
        <f t="shared" si="112"/>
        <v>3234.12</v>
      </c>
      <c r="K999" s="461">
        <f t="shared" si="111"/>
        <v>0</v>
      </c>
      <c r="L999" s="467">
        <f t="shared" si="113"/>
        <v>0</v>
      </c>
      <c r="M999" s="467">
        <f t="shared" si="114"/>
        <v>3234.12</v>
      </c>
      <c r="N999" s="468">
        <f t="shared" si="115"/>
        <v>0</v>
      </c>
    </row>
    <row r="1000" spans="1:14" ht="22.5" x14ac:dyDescent="0.25">
      <c r="A1000" s="391" t="s">
        <v>266</v>
      </c>
      <c r="B1000" s="391" t="s">
        <v>69</v>
      </c>
      <c r="C1000" s="392" t="s">
        <v>390</v>
      </c>
      <c r="D1000" s="393" t="s">
        <v>391</v>
      </c>
      <c r="E1000" s="394" t="s">
        <v>67</v>
      </c>
      <c r="F1000" s="395">
        <v>3</v>
      </c>
      <c r="G1000" s="396">
        <v>14588.41</v>
      </c>
      <c r="H1000" s="395">
        <f>ROUND(G1000*F1000,1)</f>
        <v>43765.2</v>
      </c>
      <c r="I1000" s="442"/>
      <c r="J1000" s="442">
        <f t="shared" si="112"/>
        <v>14588.41</v>
      </c>
      <c r="K1000" s="461">
        <f t="shared" si="111"/>
        <v>0</v>
      </c>
      <c r="L1000" s="467">
        <f t="shared" si="113"/>
        <v>0</v>
      </c>
      <c r="M1000" s="467">
        <f t="shared" si="114"/>
        <v>14588.41</v>
      </c>
      <c r="N1000" s="468">
        <f t="shared" si="115"/>
        <v>0</v>
      </c>
    </row>
    <row r="1001" spans="1:14" x14ac:dyDescent="0.25">
      <c r="A1001" s="398"/>
      <c r="B1001" s="399" t="s">
        <v>72</v>
      </c>
      <c r="C1001" s="400" t="s">
        <v>73</v>
      </c>
      <c r="D1001" s="401" t="s">
        <v>133</v>
      </c>
      <c r="E1001" s="398"/>
      <c r="F1001" s="402">
        <v>3</v>
      </c>
      <c r="G1001" s="403"/>
      <c r="H1001" s="398"/>
      <c r="I1001" s="443"/>
      <c r="J1001" s="442"/>
      <c r="K1001" s="461">
        <f t="shared" ref="K1001:K1030" si="116">I1001*J1001</f>
        <v>0</v>
      </c>
      <c r="L1001" s="467">
        <f t="shared" si="113"/>
        <v>0</v>
      </c>
      <c r="M1001" s="467">
        <f t="shared" si="114"/>
        <v>0</v>
      </c>
      <c r="N1001" s="468">
        <f t="shared" si="115"/>
        <v>0</v>
      </c>
    </row>
    <row r="1002" spans="1:14" ht="22.5" x14ac:dyDescent="0.25">
      <c r="A1002" s="385" t="s">
        <v>269</v>
      </c>
      <c r="B1002" s="385" t="s">
        <v>53</v>
      </c>
      <c r="C1002" s="386" t="s">
        <v>393</v>
      </c>
      <c r="D1002" s="387" t="s">
        <v>394</v>
      </c>
      <c r="E1002" s="388" t="s">
        <v>67</v>
      </c>
      <c r="F1002" s="389">
        <v>3</v>
      </c>
      <c r="G1002" s="390">
        <v>485.32</v>
      </c>
      <c r="H1002" s="389">
        <f>ROUND(G1002*F1002,1)</f>
        <v>1456</v>
      </c>
      <c r="I1002" s="443"/>
      <c r="J1002" s="442">
        <f t="shared" si="112"/>
        <v>485.32</v>
      </c>
      <c r="K1002" s="461">
        <f t="shared" si="116"/>
        <v>0</v>
      </c>
      <c r="L1002" s="467">
        <f t="shared" si="113"/>
        <v>0</v>
      </c>
      <c r="M1002" s="467">
        <f t="shared" si="114"/>
        <v>485.32</v>
      </c>
      <c r="N1002" s="468">
        <f t="shared" si="115"/>
        <v>0</v>
      </c>
    </row>
    <row r="1003" spans="1:14" ht="22.5" x14ac:dyDescent="0.25">
      <c r="A1003" s="391" t="s">
        <v>272</v>
      </c>
      <c r="B1003" s="391" t="s">
        <v>69</v>
      </c>
      <c r="C1003" s="392" t="s">
        <v>396</v>
      </c>
      <c r="D1003" s="393" t="s">
        <v>397</v>
      </c>
      <c r="E1003" s="394" t="s">
        <v>67</v>
      </c>
      <c r="F1003" s="395">
        <v>3</v>
      </c>
      <c r="G1003" s="396">
        <v>6510.34</v>
      </c>
      <c r="H1003" s="395">
        <f>ROUND(G1003*F1003,1)</f>
        <v>19531</v>
      </c>
      <c r="I1003" s="443"/>
      <c r="J1003" s="442">
        <f t="shared" si="112"/>
        <v>6510.34</v>
      </c>
      <c r="K1003" s="461">
        <f t="shared" si="116"/>
        <v>0</v>
      </c>
      <c r="L1003" s="467">
        <f t="shared" si="113"/>
        <v>0</v>
      </c>
      <c r="M1003" s="467">
        <f t="shared" si="114"/>
        <v>6510.34</v>
      </c>
      <c r="N1003" s="468">
        <f t="shared" si="115"/>
        <v>0</v>
      </c>
    </row>
    <row r="1004" spans="1:14" x14ac:dyDescent="0.25">
      <c r="A1004" s="398"/>
      <c r="B1004" s="399" t="s">
        <v>72</v>
      </c>
      <c r="C1004" s="400" t="s">
        <v>73</v>
      </c>
      <c r="D1004" s="401" t="s">
        <v>133</v>
      </c>
      <c r="E1004" s="398"/>
      <c r="F1004" s="402">
        <v>3</v>
      </c>
      <c r="G1004" s="403"/>
      <c r="H1004" s="398"/>
      <c r="I1004" s="442"/>
      <c r="J1004" s="442"/>
      <c r="K1004" s="461">
        <f t="shared" si="116"/>
        <v>0</v>
      </c>
      <c r="L1004" s="467">
        <f t="shared" si="113"/>
        <v>0</v>
      </c>
      <c r="M1004" s="467">
        <f t="shared" si="114"/>
        <v>0</v>
      </c>
      <c r="N1004" s="468">
        <f t="shared" si="115"/>
        <v>0</v>
      </c>
    </row>
    <row r="1005" spans="1:14" ht="22.5" x14ac:dyDescent="0.25">
      <c r="A1005" s="385" t="s">
        <v>275</v>
      </c>
      <c r="B1005" s="385" t="s">
        <v>53</v>
      </c>
      <c r="C1005" s="386" t="s">
        <v>399</v>
      </c>
      <c r="D1005" s="387" t="s">
        <v>400</v>
      </c>
      <c r="E1005" s="388" t="s">
        <v>114</v>
      </c>
      <c r="F1005" s="389">
        <v>72.849999999999994</v>
      </c>
      <c r="G1005" s="390">
        <v>9.2100000000000009</v>
      </c>
      <c r="H1005" s="389">
        <f>ROUND(G1005*F1005,1)</f>
        <v>670.9</v>
      </c>
      <c r="I1005" s="443"/>
      <c r="J1005" s="442">
        <f t="shared" si="112"/>
        <v>9.2100000000000009</v>
      </c>
      <c r="K1005" s="461">
        <f t="shared" si="116"/>
        <v>0</v>
      </c>
      <c r="L1005" s="467">
        <f t="shared" si="113"/>
        <v>0</v>
      </c>
      <c r="M1005" s="467">
        <f t="shared" si="114"/>
        <v>9.2100000000000009</v>
      </c>
      <c r="N1005" s="468">
        <f t="shared" si="115"/>
        <v>0</v>
      </c>
    </row>
    <row r="1006" spans="1:14" x14ac:dyDescent="0.25">
      <c r="A1006" s="398"/>
      <c r="B1006" s="399" t="s">
        <v>72</v>
      </c>
      <c r="C1006" s="400" t="s">
        <v>73</v>
      </c>
      <c r="D1006" s="401" t="s">
        <v>523</v>
      </c>
      <c r="E1006" s="398"/>
      <c r="F1006" s="402">
        <v>72.849999999999994</v>
      </c>
      <c r="G1006" s="403"/>
      <c r="H1006" s="398"/>
      <c r="I1006" s="443"/>
      <c r="J1006" s="442"/>
      <c r="K1006" s="461">
        <f t="shared" si="116"/>
        <v>0</v>
      </c>
      <c r="L1006" s="467">
        <f t="shared" si="113"/>
        <v>0</v>
      </c>
      <c r="M1006" s="467">
        <f t="shared" si="114"/>
        <v>0</v>
      </c>
      <c r="N1006" s="468">
        <f t="shared" si="115"/>
        <v>0</v>
      </c>
    </row>
    <row r="1007" spans="1:14" x14ac:dyDescent="0.25">
      <c r="A1007" s="378"/>
      <c r="B1007" s="379" t="s">
        <v>48</v>
      </c>
      <c r="C1007" s="383" t="s">
        <v>110</v>
      </c>
      <c r="D1007" s="383" t="s">
        <v>401</v>
      </c>
      <c r="E1007" s="378"/>
      <c r="F1007" s="378"/>
      <c r="G1007" s="381"/>
      <c r="H1007" s="384">
        <f>AU1007</f>
        <v>0</v>
      </c>
      <c r="I1007" s="443"/>
      <c r="J1007" s="442"/>
      <c r="K1007" s="461">
        <f t="shared" si="116"/>
        <v>0</v>
      </c>
      <c r="L1007" s="467">
        <f t="shared" si="113"/>
        <v>0</v>
      </c>
      <c r="M1007" s="467">
        <f t="shared" si="114"/>
        <v>0</v>
      </c>
      <c r="N1007" s="468">
        <f t="shared" si="115"/>
        <v>0</v>
      </c>
    </row>
    <row r="1008" spans="1:14" ht="22.5" x14ac:dyDescent="0.25">
      <c r="A1008" s="385" t="s">
        <v>121</v>
      </c>
      <c r="B1008" s="385" t="s">
        <v>53</v>
      </c>
      <c r="C1008" s="386" t="s">
        <v>403</v>
      </c>
      <c r="D1008" s="387" t="s">
        <v>404</v>
      </c>
      <c r="E1008" s="388" t="s">
        <v>114</v>
      </c>
      <c r="F1008" s="389">
        <v>152.94</v>
      </c>
      <c r="G1008" s="390">
        <v>87.65</v>
      </c>
      <c r="H1008" s="389">
        <f>ROUND(G1008*F1008,1)</f>
        <v>13405.2</v>
      </c>
      <c r="I1008" s="442">
        <f>-2*69.4</f>
        <v>-138.80000000000001</v>
      </c>
      <c r="J1008" s="442">
        <f t="shared" si="112"/>
        <v>87.65</v>
      </c>
      <c r="K1008" s="461">
        <f t="shared" si="116"/>
        <v>-12165.820000000002</v>
      </c>
      <c r="L1008" s="467">
        <f t="shared" si="113"/>
        <v>-138.80000000000001</v>
      </c>
      <c r="M1008" s="467">
        <f t="shared" si="114"/>
        <v>87.65</v>
      </c>
      <c r="N1008" s="468">
        <f t="shared" si="115"/>
        <v>-12165.820000000002</v>
      </c>
    </row>
    <row r="1009" spans="1:14" x14ac:dyDescent="0.25">
      <c r="A1009" s="398"/>
      <c r="B1009" s="399" t="s">
        <v>72</v>
      </c>
      <c r="C1009" s="400" t="s">
        <v>73</v>
      </c>
      <c r="D1009" s="401" t="s">
        <v>534</v>
      </c>
      <c r="E1009" s="398"/>
      <c r="F1009" s="402">
        <v>152.94</v>
      </c>
      <c r="G1009" s="403"/>
      <c r="H1009" s="398"/>
      <c r="I1009" s="443"/>
      <c r="J1009" s="442"/>
      <c r="K1009" s="461">
        <f t="shared" si="116"/>
        <v>0</v>
      </c>
      <c r="L1009" s="467">
        <f t="shared" si="113"/>
        <v>0</v>
      </c>
      <c r="M1009" s="467">
        <f t="shared" si="114"/>
        <v>0</v>
      </c>
      <c r="N1009" s="468">
        <f t="shared" si="115"/>
        <v>0</v>
      </c>
    </row>
    <row r="1010" spans="1:14" x14ac:dyDescent="0.25">
      <c r="A1010" s="385" t="s">
        <v>279</v>
      </c>
      <c r="B1010" s="385" t="s">
        <v>53</v>
      </c>
      <c r="C1010" s="386" t="s">
        <v>406</v>
      </c>
      <c r="D1010" s="387" t="s">
        <v>407</v>
      </c>
      <c r="E1010" s="388" t="s">
        <v>114</v>
      </c>
      <c r="F1010" s="389">
        <v>152.94</v>
      </c>
      <c r="G1010" s="390">
        <v>72.34</v>
      </c>
      <c r="H1010" s="389">
        <f>ROUND(G1010*F1010,1)</f>
        <v>11063.7</v>
      </c>
      <c r="I1010" s="443">
        <f>I1008</f>
        <v>-138.80000000000001</v>
      </c>
      <c r="J1010" s="442">
        <f t="shared" si="112"/>
        <v>72.34</v>
      </c>
      <c r="K1010" s="461">
        <f t="shared" si="116"/>
        <v>-10040.792000000001</v>
      </c>
      <c r="L1010" s="467">
        <f t="shared" si="113"/>
        <v>-138.80000000000001</v>
      </c>
      <c r="M1010" s="467">
        <f t="shared" si="114"/>
        <v>72.34</v>
      </c>
      <c r="N1010" s="468">
        <f t="shared" si="115"/>
        <v>-10040.792000000001</v>
      </c>
    </row>
    <row r="1011" spans="1:14" x14ac:dyDescent="0.25">
      <c r="A1011" s="398"/>
      <c r="B1011" s="399" t="s">
        <v>72</v>
      </c>
      <c r="C1011" s="400" t="s">
        <v>73</v>
      </c>
      <c r="D1011" s="401" t="s">
        <v>534</v>
      </c>
      <c r="E1011" s="398"/>
      <c r="F1011" s="402">
        <v>152.94</v>
      </c>
      <c r="G1011" s="403"/>
      <c r="H1011" s="398"/>
      <c r="I1011" s="443"/>
      <c r="J1011" s="442"/>
      <c r="K1011" s="461">
        <f t="shared" si="116"/>
        <v>0</v>
      </c>
      <c r="L1011" s="467">
        <f t="shared" si="113"/>
        <v>0</v>
      </c>
      <c r="M1011" s="467">
        <f t="shared" si="114"/>
        <v>0</v>
      </c>
      <c r="N1011" s="468">
        <f t="shared" si="115"/>
        <v>0</v>
      </c>
    </row>
    <row r="1012" spans="1:14" x14ac:dyDescent="0.25">
      <c r="A1012" s="378"/>
      <c r="B1012" s="379" t="s">
        <v>48</v>
      </c>
      <c r="C1012" s="383" t="s">
        <v>119</v>
      </c>
      <c r="D1012" s="383" t="s">
        <v>120</v>
      </c>
      <c r="E1012" s="378"/>
      <c r="F1012" s="378"/>
      <c r="G1012" s="381"/>
      <c r="H1012" s="384">
        <f>AU1012</f>
        <v>0</v>
      </c>
      <c r="I1012" s="442"/>
      <c r="J1012" s="442"/>
      <c r="K1012" s="461">
        <f t="shared" si="116"/>
        <v>0</v>
      </c>
      <c r="L1012" s="467">
        <f t="shared" si="113"/>
        <v>0</v>
      </c>
      <c r="M1012" s="467">
        <f t="shared" si="114"/>
        <v>0</v>
      </c>
      <c r="N1012" s="468">
        <f t="shared" si="115"/>
        <v>0</v>
      </c>
    </row>
    <row r="1013" spans="1:14" x14ac:dyDescent="0.25">
      <c r="A1013" s="385" t="s">
        <v>282</v>
      </c>
      <c r="B1013" s="385" t="s">
        <v>53</v>
      </c>
      <c r="C1013" s="386" t="s">
        <v>122</v>
      </c>
      <c r="D1013" s="387" t="s">
        <v>123</v>
      </c>
      <c r="E1013" s="388" t="s">
        <v>43</v>
      </c>
      <c r="F1013" s="389">
        <v>79.099999999999994</v>
      </c>
      <c r="G1013" s="390">
        <v>183.8</v>
      </c>
      <c r="H1013" s="389">
        <f>ROUND(G1013*F1013,1)</f>
        <v>14538.6</v>
      </c>
      <c r="I1013" s="443">
        <v>-8.8800000000000008</v>
      </c>
      <c r="J1013" s="442">
        <f t="shared" si="112"/>
        <v>183.8</v>
      </c>
      <c r="K1013" s="461">
        <f t="shared" si="116"/>
        <v>-1632.1440000000002</v>
      </c>
      <c r="L1013" s="467">
        <f t="shared" si="113"/>
        <v>-8.8800000000000008</v>
      </c>
      <c r="M1013" s="467">
        <f t="shared" si="114"/>
        <v>183.8</v>
      </c>
      <c r="N1013" s="468">
        <f t="shared" si="115"/>
        <v>-1632.1440000000002</v>
      </c>
    </row>
    <row r="1014" spans="1:14" ht="22.5" x14ac:dyDescent="0.25">
      <c r="A1014" s="385" t="s">
        <v>285</v>
      </c>
      <c r="B1014" s="385" t="s">
        <v>53</v>
      </c>
      <c r="C1014" s="386" t="s">
        <v>417</v>
      </c>
      <c r="D1014" s="387" t="s">
        <v>418</v>
      </c>
      <c r="E1014" s="388" t="s">
        <v>43</v>
      </c>
      <c r="F1014" s="389">
        <v>42.09</v>
      </c>
      <c r="G1014" s="390">
        <v>257.77999999999997</v>
      </c>
      <c r="H1014" s="389">
        <f>ROUND(G1014*F1014,1)</f>
        <v>10850</v>
      </c>
      <c r="I1014" s="443">
        <v>-8.8800000000000008</v>
      </c>
      <c r="J1014" s="442">
        <f t="shared" si="112"/>
        <v>257.77999999999997</v>
      </c>
      <c r="K1014" s="461">
        <f t="shared" si="116"/>
        <v>-2289.0864000000001</v>
      </c>
      <c r="L1014" s="467">
        <f t="shared" si="113"/>
        <v>-8.8800000000000008</v>
      </c>
      <c r="M1014" s="467">
        <f t="shared" si="114"/>
        <v>257.77999999999997</v>
      </c>
      <c r="N1014" s="468">
        <f t="shared" si="115"/>
        <v>-2289.0864000000001</v>
      </c>
    </row>
    <row r="1015" spans="1:14" x14ac:dyDescent="0.25">
      <c r="A1015" s="398"/>
      <c r="B1015" s="399" t="s">
        <v>72</v>
      </c>
      <c r="C1015" s="400" t="s">
        <v>73</v>
      </c>
      <c r="D1015" s="401" t="s">
        <v>535</v>
      </c>
      <c r="E1015" s="398"/>
      <c r="F1015" s="402">
        <v>20.56</v>
      </c>
      <c r="G1015" s="403"/>
      <c r="H1015" s="398"/>
      <c r="I1015" s="443"/>
      <c r="J1015" s="442"/>
      <c r="K1015" s="461">
        <f t="shared" si="116"/>
        <v>0</v>
      </c>
      <c r="L1015" s="467">
        <f t="shared" si="113"/>
        <v>0</v>
      </c>
      <c r="M1015" s="467">
        <f t="shared" si="114"/>
        <v>0</v>
      </c>
      <c r="N1015" s="468">
        <f t="shared" si="115"/>
        <v>0</v>
      </c>
    </row>
    <row r="1016" spans="1:14" x14ac:dyDescent="0.25">
      <c r="A1016" s="398"/>
      <c r="B1016" s="399" t="s">
        <v>72</v>
      </c>
      <c r="C1016" s="400" t="s">
        <v>73</v>
      </c>
      <c r="D1016" s="401" t="s">
        <v>536</v>
      </c>
      <c r="E1016" s="398"/>
      <c r="F1016" s="402">
        <v>0</v>
      </c>
      <c r="G1016" s="403"/>
      <c r="H1016" s="398"/>
      <c r="I1016" s="442"/>
      <c r="J1016" s="442"/>
      <c r="K1016" s="461">
        <f t="shared" si="116"/>
        <v>0</v>
      </c>
      <c r="L1016" s="467">
        <f t="shared" si="113"/>
        <v>0</v>
      </c>
      <c r="M1016" s="467">
        <f t="shared" si="114"/>
        <v>0</v>
      </c>
      <c r="N1016" s="468">
        <f t="shared" si="115"/>
        <v>0</v>
      </c>
    </row>
    <row r="1017" spans="1:14" x14ac:dyDescent="0.25">
      <c r="A1017" s="398"/>
      <c r="B1017" s="399" t="s">
        <v>72</v>
      </c>
      <c r="C1017" s="400" t="s">
        <v>73</v>
      </c>
      <c r="D1017" s="401" t="s">
        <v>537</v>
      </c>
      <c r="E1017" s="398"/>
      <c r="F1017" s="402">
        <v>21.53</v>
      </c>
      <c r="G1017" s="403"/>
      <c r="H1017" s="398"/>
      <c r="I1017" s="443"/>
      <c r="J1017" s="442"/>
      <c r="K1017" s="461">
        <f t="shared" si="116"/>
        <v>0</v>
      </c>
      <c r="L1017" s="467">
        <f t="shared" si="113"/>
        <v>0</v>
      </c>
      <c r="M1017" s="467">
        <f t="shared" si="114"/>
        <v>0</v>
      </c>
      <c r="N1017" s="468">
        <f t="shared" si="115"/>
        <v>0</v>
      </c>
    </row>
    <row r="1018" spans="1:14" x14ac:dyDescent="0.25">
      <c r="A1018" s="398"/>
      <c r="B1018" s="399" t="s">
        <v>72</v>
      </c>
      <c r="C1018" s="400" t="s">
        <v>73</v>
      </c>
      <c r="D1018" s="401" t="s">
        <v>538</v>
      </c>
      <c r="E1018" s="398"/>
      <c r="F1018" s="402">
        <v>0</v>
      </c>
      <c r="G1018" s="403"/>
      <c r="H1018" s="398"/>
      <c r="I1018" s="442"/>
      <c r="J1018" s="442"/>
      <c r="K1018" s="461">
        <f t="shared" si="116"/>
        <v>0</v>
      </c>
      <c r="L1018" s="467">
        <f t="shared" si="113"/>
        <v>0</v>
      </c>
      <c r="M1018" s="467">
        <f t="shared" si="114"/>
        <v>0</v>
      </c>
      <c r="N1018" s="468">
        <f t="shared" si="115"/>
        <v>0</v>
      </c>
    </row>
    <row r="1019" spans="1:14" x14ac:dyDescent="0.25">
      <c r="A1019" s="404"/>
      <c r="B1019" s="399" t="s">
        <v>72</v>
      </c>
      <c r="C1019" s="405" t="s">
        <v>73</v>
      </c>
      <c r="D1019" s="406" t="s">
        <v>496</v>
      </c>
      <c r="E1019" s="404"/>
      <c r="F1019" s="407">
        <v>42.09</v>
      </c>
      <c r="G1019" s="408"/>
      <c r="H1019" s="404"/>
      <c r="I1019" s="442"/>
      <c r="J1019" s="442"/>
      <c r="K1019" s="461">
        <f t="shared" si="116"/>
        <v>0</v>
      </c>
      <c r="L1019" s="467">
        <f t="shared" si="113"/>
        <v>0</v>
      </c>
      <c r="M1019" s="467">
        <f t="shared" si="114"/>
        <v>0</v>
      </c>
      <c r="N1019" s="468">
        <f t="shared" si="115"/>
        <v>0</v>
      </c>
    </row>
    <row r="1020" spans="1:14" ht="22.5" x14ac:dyDescent="0.25">
      <c r="A1020" s="385" t="s">
        <v>288</v>
      </c>
      <c r="B1020" s="385" t="s">
        <v>53</v>
      </c>
      <c r="C1020" s="386" t="s">
        <v>420</v>
      </c>
      <c r="D1020" s="387" t="s">
        <v>421</v>
      </c>
      <c r="E1020" s="388" t="s">
        <v>43</v>
      </c>
      <c r="F1020" s="389">
        <v>37.01</v>
      </c>
      <c r="G1020" s="390">
        <v>154.66999999999999</v>
      </c>
      <c r="H1020" s="389">
        <f>ROUND(G1020*F1020,1)</f>
        <v>5724.3</v>
      </c>
      <c r="I1020" s="442"/>
      <c r="J1020" s="442">
        <f t="shared" si="112"/>
        <v>154.66999999999999</v>
      </c>
      <c r="K1020" s="461">
        <f t="shared" si="116"/>
        <v>0</v>
      </c>
      <c r="L1020" s="467">
        <f t="shared" si="113"/>
        <v>0</v>
      </c>
      <c r="M1020" s="467">
        <f t="shared" si="114"/>
        <v>154.66999999999999</v>
      </c>
      <c r="N1020" s="468">
        <f t="shared" si="115"/>
        <v>0</v>
      </c>
    </row>
    <row r="1021" spans="1:14" x14ac:dyDescent="0.25">
      <c r="A1021" s="398"/>
      <c r="B1021" s="399" t="s">
        <v>72</v>
      </c>
      <c r="C1021" s="400" t="s">
        <v>73</v>
      </c>
      <c r="D1021" s="401" t="s">
        <v>539</v>
      </c>
      <c r="E1021" s="398"/>
      <c r="F1021" s="402">
        <v>0</v>
      </c>
      <c r="G1021" s="403"/>
      <c r="H1021" s="398"/>
      <c r="I1021" s="443"/>
      <c r="J1021" s="442"/>
      <c r="K1021" s="461">
        <f t="shared" si="116"/>
        <v>0</v>
      </c>
      <c r="L1021" s="467">
        <f t="shared" si="113"/>
        <v>0</v>
      </c>
      <c r="M1021" s="467">
        <f t="shared" si="114"/>
        <v>0</v>
      </c>
      <c r="N1021" s="468">
        <f t="shared" si="115"/>
        <v>0</v>
      </c>
    </row>
    <row r="1022" spans="1:14" x14ac:dyDescent="0.25">
      <c r="A1022" s="398"/>
      <c r="B1022" s="399" t="s">
        <v>72</v>
      </c>
      <c r="C1022" s="400" t="s">
        <v>73</v>
      </c>
      <c r="D1022" s="401" t="s">
        <v>540</v>
      </c>
      <c r="E1022" s="398"/>
      <c r="F1022" s="402">
        <v>0</v>
      </c>
      <c r="G1022" s="403"/>
      <c r="H1022" s="398"/>
      <c r="I1022" s="443"/>
      <c r="J1022" s="442"/>
      <c r="K1022" s="461">
        <f t="shared" si="116"/>
        <v>0</v>
      </c>
      <c r="L1022" s="467">
        <f t="shared" si="113"/>
        <v>0</v>
      </c>
      <c r="M1022" s="467">
        <f t="shared" si="114"/>
        <v>0</v>
      </c>
      <c r="N1022" s="468">
        <f t="shared" si="115"/>
        <v>0</v>
      </c>
    </row>
    <row r="1023" spans="1:14" x14ac:dyDescent="0.25">
      <c r="A1023" s="398"/>
      <c r="B1023" s="399" t="s">
        <v>72</v>
      </c>
      <c r="C1023" s="400" t="s">
        <v>73</v>
      </c>
      <c r="D1023" s="401" t="s">
        <v>541</v>
      </c>
      <c r="E1023" s="398"/>
      <c r="F1023" s="402">
        <v>0</v>
      </c>
      <c r="G1023" s="403"/>
      <c r="H1023" s="398"/>
      <c r="I1023" s="444"/>
      <c r="J1023" s="442"/>
      <c r="K1023" s="461">
        <f t="shared" si="116"/>
        <v>0</v>
      </c>
      <c r="L1023" s="467">
        <f t="shared" si="113"/>
        <v>0</v>
      </c>
      <c r="M1023" s="467">
        <f t="shared" si="114"/>
        <v>0</v>
      </c>
      <c r="N1023" s="468">
        <f t="shared" si="115"/>
        <v>0</v>
      </c>
    </row>
    <row r="1024" spans="1:14" x14ac:dyDescent="0.25">
      <c r="A1024" s="398"/>
      <c r="B1024" s="399" t="s">
        <v>72</v>
      </c>
      <c r="C1024" s="400" t="s">
        <v>73</v>
      </c>
      <c r="D1024" s="401" t="s">
        <v>542</v>
      </c>
      <c r="E1024" s="398"/>
      <c r="F1024" s="402">
        <v>0</v>
      </c>
      <c r="G1024" s="403"/>
      <c r="H1024" s="398"/>
      <c r="I1024" s="443"/>
      <c r="J1024" s="442"/>
      <c r="K1024" s="461">
        <f t="shared" si="116"/>
        <v>0</v>
      </c>
      <c r="L1024" s="467">
        <f t="shared" si="113"/>
        <v>0</v>
      </c>
      <c r="M1024" s="467">
        <f t="shared" si="114"/>
        <v>0</v>
      </c>
      <c r="N1024" s="468">
        <f t="shared" si="115"/>
        <v>0</v>
      </c>
    </row>
    <row r="1025" spans="1:14" x14ac:dyDescent="0.25">
      <c r="A1025" s="398"/>
      <c r="B1025" s="399" t="s">
        <v>72</v>
      </c>
      <c r="C1025" s="400" t="s">
        <v>73</v>
      </c>
      <c r="D1025" s="401" t="s">
        <v>543</v>
      </c>
      <c r="E1025" s="398"/>
      <c r="F1025" s="402">
        <v>37.01</v>
      </c>
      <c r="G1025" s="403"/>
      <c r="H1025" s="398"/>
      <c r="I1025" s="443"/>
      <c r="J1025" s="442"/>
      <c r="K1025" s="461">
        <f t="shared" si="116"/>
        <v>0</v>
      </c>
      <c r="L1025" s="467">
        <f t="shared" si="113"/>
        <v>0</v>
      </c>
      <c r="M1025" s="467">
        <f t="shared" si="114"/>
        <v>0</v>
      </c>
      <c r="N1025" s="468">
        <f t="shared" si="115"/>
        <v>0</v>
      </c>
    </row>
    <row r="1026" spans="1:14" x14ac:dyDescent="0.25">
      <c r="A1026" s="398"/>
      <c r="B1026" s="399" t="s">
        <v>72</v>
      </c>
      <c r="C1026" s="400" t="s">
        <v>73</v>
      </c>
      <c r="D1026" s="401" t="s">
        <v>544</v>
      </c>
      <c r="E1026" s="398"/>
      <c r="F1026" s="402">
        <v>0</v>
      </c>
      <c r="G1026" s="403"/>
      <c r="H1026" s="398"/>
      <c r="I1026" s="442"/>
      <c r="J1026" s="442"/>
      <c r="K1026" s="461">
        <f t="shared" si="116"/>
        <v>0</v>
      </c>
      <c r="L1026" s="467">
        <f t="shared" si="113"/>
        <v>0</v>
      </c>
      <c r="M1026" s="467">
        <f t="shared" si="114"/>
        <v>0</v>
      </c>
      <c r="N1026" s="468">
        <f t="shared" si="115"/>
        <v>0</v>
      </c>
    </row>
    <row r="1027" spans="1:14" x14ac:dyDescent="0.25">
      <c r="A1027" s="398"/>
      <c r="B1027" s="399" t="s">
        <v>72</v>
      </c>
      <c r="C1027" s="400" t="s">
        <v>73</v>
      </c>
      <c r="D1027" s="401" t="s">
        <v>545</v>
      </c>
      <c r="E1027" s="398"/>
      <c r="F1027" s="402">
        <v>0</v>
      </c>
      <c r="G1027" s="403"/>
      <c r="H1027" s="398"/>
      <c r="I1027" s="443"/>
      <c r="J1027" s="442"/>
      <c r="K1027" s="461">
        <f t="shared" si="116"/>
        <v>0</v>
      </c>
      <c r="L1027" s="467">
        <f t="shared" si="113"/>
        <v>0</v>
      </c>
      <c r="M1027" s="467">
        <f t="shared" si="114"/>
        <v>0</v>
      </c>
      <c r="N1027" s="468">
        <f t="shared" si="115"/>
        <v>0</v>
      </c>
    </row>
    <row r="1028" spans="1:14" x14ac:dyDescent="0.25">
      <c r="A1028" s="404"/>
      <c r="B1028" s="399" t="s">
        <v>72</v>
      </c>
      <c r="C1028" s="405" t="s">
        <v>73</v>
      </c>
      <c r="D1028" s="406" t="s">
        <v>496</v>
      </c>
      <c r="E1028" s="404"/>
      <c r="F1028" s="407">
        <v>37.01</v>
      </c>
      <c r="G1028" s="408"/>
      <c r="H1028" s="404"/>
      <c r="I1028" s="442"/>
      <c r="J1028" s="442"/>
      <c r="K1028" s="461">
        <f t="shared" si="116"/>
        <v>0</v>
      </c>
      <c r="L1028" s="467">
        <f t="shared" si="113"/>
        <v>0</v>
      </c>
      <c r="M1028" s="467">
        <f t="shared" si="114"/>
        <v>0</v>
      </c>
      <c r="N1028" s="468">
        <f t="shared" si="115"/>
        <v>0</v>
      </c>
    </row>
    <row r="1029" spans="1:14" x14ac:dyDescent="0.25">
      <c r="A1029" s="378"/>
      <c r="B1029" s="379" t="s">
        <v>48</v>
      </c>
      <c r="C1029" s="383" t="s">
        <v>422</v>
      </c>
      <c r="D1029" s="383" t="s">
        <v>423</v>
      </c>
      <c r="E1029" s="378"/>
      <c r="F1029" s="378"/>
      <c r="G1029" s="381"/>
      <c r="H1029" s="384">
        <f>AU1029</f>
        <v>0</v>
      </c>
      <c r="I1029" s="443"/>
      <c r="J1029" s="442"/>
      <c r="K1029" s="461">
        <f t="shared" si="116"/>
        <v>0</v>
      </c>
      <c r="L1029" s="467">
        <f t="shared" si="113"/>
        <v>0</v>
      </c>
      <c r="M1029" s="467">
        <f t="shared" si="114"/>
        <v>0</v>
      </c>
      <c r="N1029" s="468">
        <f t="shared" si="115"/>
        <v>0</v>
      </c>
    </row>
    <row r="1030" spans="1:14" ht="22.5" x14ac:dyDescent="0.25">
      <c r="A1030" s="385" t="s">
        <v>124</v>
      </c>
      <c r="B1030" s="385" t="s">
        <v>53</v>
      </c>
      <c r="C1030" s="386" t="s">
        <v>425</v>
      </c>
      <c r="D1030" s="387" t="s">
        <v>426</v>
      </c>
      <c r="E1030" s="388" t="s">
        <v>43</v>
      </c>
      <c r="F1030" s="389">
        <v>210.59</v>
      </c>
      <c r="G1030" s="390">
        <v>114.42</v>
      </c>
      <c r="H1030" s="389">
        <f>ROUND(G1030*F1030,1)</f>
        <v>24095.7</v>
      </c>
      <c r="I1030" s="442"/>
      <c r="J1030" s="442">
        <f t="shared" si="112"/>
        <v>114.42</v>
      </c>
      <c r="K1030" s="461">
        <f t="shared" si="116"/>
        <v>0</v>
      </c>
      <c r="L1030" s="467">
        <f t="shared" si="113"/>
        <v>0</v>
      </c>
      <c r="M1030" s="467">
        <f t="shared" si="114"/>
        <v>114.42</v>
      </c>
      <c r="N1030" s="468">
        <f t="shared" si="115"/>
        <v>0</v>
      </c>
    </row>
    <row r="1031" spans="1:14" x14ac:dyDescent="0.25">
      <c r="A1031" s="376"/>
      <c r="B1031" s="376"/>
      <c r="C1031" s="376"/>
      <c r="D1031" s="376"/>
      <c r="E1031" s="376"/>
      <c r="F1031" s="376"/>
      <c r="G1031" s="377"/>
      <c r="H1031" s="376"/>
      <c r="I1031" s="443"/>
      <c r="J1031" s="443"/>
      <c r="K1031" s="461"/>
      <c r="L1031" s="467">
        <f t="shared" si="113"/>
        <v>0</v>
      </c>
      <c r="M1031" s="467">
        <f t="shared" si="114"/>
        <v>0</v>
      </c>
      <c r="N1031" s="468">
        <f t="shared" si="115"/>
        <v>0</v>
      </c>
    </row>
    <row r="1032" spans="1:14" x14ac:dyDescent="0.25">
      <c r="A1032" s="413"/>
      <c r="B1032" s="413"/>
      <c r="C1032" s="413"/>
      <c r="D1032" s="413"/>
      <c r="E1032" s="413"/>
      <c r="F1032" s="413"/>
      <c r="G1032" s="414"/>
      <c r="H1032" s="413"/>
      <c r="I1032" s="442"/>
      <c r="J1032" s="442"/>
      <c r="K1032" s="461"/>
      <c r="L1032" s="467">
        <f t="shared" si="113"/>
        <v>0</v>
      </c>
      <c r="M1032" s="467">
        <f t="shared" si="114"/>
        <v>0</v>
      </c>
      <c r="N1032" s="468">
        <f t="shared" si="115"/>
        <v>0</v>
      </c>
    </row>
    <row r="1033" spans="1:14" x14ac:dyDescent="0.25">
      <c r="A1033" s="223"/>
      <c r="B1033" s="223"/>
      <c r="C1033" s="355" t="s">
        <v>427</v>
      </c>
      <c r="D1033" s="356"/>
      <c r="E1033" s="356"/>
      <c r="F1033" s="356"/>
      <c r="G1033" s="356"/>
      <c r="H1033" s="356"/>
      <c r="I1033" s="433"/>
      <c r="J1033" s="433"/>
      <c r="K1033" s="251"/>
      <c r="L1033" s="467">
        <f t="shared" si="113"/>
        <v>0</v>
      </c>
      <c r="M1033" s="467">
        <f t="shared" si="114"/>
        <v>0</v>
      </c>
      <c r="N1033" s="468">
        <f t="shared" si="115"/>
        <v>0</v>
      </c>
    </row>
    <row r="1034" spans="1:14" x14ac:dyDescent="0.25">
      <c r="A1034" s="357"/>
      <c r="B1034" s="358" t="s">
        <v>48</v>
      </c>
      <c r="C1034" s="358" t="s">
        <v>428</v>
      </c>
      <c r="D1034" s="358" t="s">
        <v>429</v>
      </c>
      <c r="E1034" s="357"/>
      <c r="F1034" s="357"/>
      <c r="G1034" s="357"/>
      <c r="H1034" s="357"/>
      <c r="I1034" s="433"/>
      <c r="J1034" s="434"/>
      <c r="K1034" s="457"/>
      <c r="L1034" s="467">
        <f t="shared" si="113"/>
        <v>0</v>
      </c>
      <c r="M1034" s="467">
        <f t="shared" si="114"/>
        <v>0</v>
      </c>
      <c r="N1034" s="468">
        <f t="shared" si="115"/>
        <v>0</v>
      </c>
    </row>
    <row r="1035" spans="1:14" ht="24" x14ac:dyDescent="0.25">
      <c r="A1035" s="359"/>
      <c r="B1035" s="359" t="s">
        <v>53</v>
      </c>
      <c r="C1035" s="360" t="s">
        <v>430</v>
      </c>
      <c r="D1035" s="360" t="s">
        <v>431</v>
      </c>
      <c r="E1035" s="361" t="s">
        <v>61</v>
      </c>
      <c r="F1035" s="361"/>
      <c r="G1035" s="361"/>
      <c r="H1035" s="361"/>
      <c r="I1035" s="435">
        <v>90</v>
      </c>
      <c r="J1035" s="436">
        <v>257</v>
      </c>
      <c r="K1035" s="458">
        <f t="shared" ref="K1035:K1048" si="117">+I1035*J1035</f>
        <v>23130</v>
      </c>
      <c r="L1035" s="467">
        <f t="shared" si="113"/>
        <v>90</v>
      </c>
      <c r="M1035" s="467">
        <f t="shared" si="114"/>
        <v>257</v>
      </c>
      <c r="N1035" s="468">
        <f t="shared" si="115"/>
        <v>23130</v>
      </c>
    </row>
    <row r="1036" spans="1:14" ht="24" x14ac:dyDescent="0.25">
      <c r="A1036" s="359"/>
      <c r="B1036" s="359" t="s">
        <v>53</v>
      </c>
      <c r="C1036" s="360" t="s">
        <v>432</v>
      </c>
      <c r="D1036" s="360" t="s">
        <v>433</v>
      </c>
      <c r="E1036" s="361" t="s">
        <v>61</v>
      </c>
      <c r="F1036" s="361"/>
      <c r="G1036" s="361"/>
      <c r="H1036" s="361"/>
      <c r="I1036" s="435">
        <f>+I1035</f>
        <v>90</v>
      </c>
      <c r="J1036" s="436">
        <v>125</v>
      </c>
      <c r="K1036" s="458">
        <f t="shared" si="117"/>
        <v>11250</v>
      </c>
      <c r="L1036" s="467">
        <f t="shared" si="113"/>
        <v>90</v>
      </c>
      <c r="M1036" s="467">
        <f t="shared" si="114"/>
        <v>125</v>
      </c>
      <c r="N1036" s="468">
        <f t="shared" si="115"/>
        <v>11250</v>
      </c>
    </row>
    <row r="1037" spans="1:14" ht="24" x14ac:dyDescent="0.25">
      <c r="A1037" s="359"/>
      <c r="B1037" s="359" t="s">
        <v>53</v>
      </c>
      <c r="C1037" s="360" t="s">
        <v>434</v>
      </c>
      <c r="D1037" s="360" t="s">
        <v>435</v>
      </c>
      <c r="E1037" s="361" t="s">
        <v>67</v>
      </c>
      <c r="F1037" s="361"/>
      <c r="G1037" s="361"/>
      <c r="H1037" s="361"/>
      <c r="I1037" s="432">
        <v>5</v>
      </c>
      <c r="J1037" s="436">
        <v>2150</v>
      </c>
      <c r="K1037" s="458">
        <f t="shared" si="117"/>
        <v>10750</v>
      </c>
      <c r="L1037" s="467">
        <f t="shared" si="113"/>
        <v>5</v>
      </c>
      <c r="M1037" s="467">
        <f t="shared" si="114"/>
        <v>2150</v>
      </c>
      <c r="N1037" s="468">
        <f t="shared" si="115"/>
        <v>10750</v>
      </c>
    </row>
    <row r="1038" spans="1:14" ht="24" x14ac:dyDescent="0.25">
      <c r="A1038" s="359"/>
      <c r="B1038" s="359" t="s">
        <v>53</v>
      </c>
      <c r="C1038" s="360" t="s">
        <v>436</v>
      </c>
      <c r="D1038" s="360" t="s">
        <v>437</v>
      </c>
      <c r="E1038" s="361" t="s">
        <v>67</v>
      </c>
      <c r="F1038" s="361"/>
      <c r="G1038" s="361"/>
      <c r="H1038" s="361"/>
      <c r="I1038" s="432">
        <v>3</v>
      </c>
      <c r="J1038" s="436">
        <v>1200</v>
      </c>
      <c r="K1038" s="458">
        <f t="shared" si="117"/>
        <v>3600</v>
      </c>
      <c r="L1038" s="467">
        <f t="shared" si="113"/>
        <v>3</v>
      </c>
      <c r="M1038" s="467">
        <f t="shared" si="114"/>
        <v>1200</v>
      </c>
      <c r="N1038" s="468">
        <f t="shared" si="115"/>
        <v>3600</v>
      </c>
    </row>
    <row r="1039" spans="1:14" x14ac:dyDescent="0.25">
      <c r="A1039" s="359"/>
      <c r="B1039" s="359" t="s">
        <v>53</v>
      </c>
      <c r="C1039" s="360" t="s">
        <v>438</v>
      </c>
      <c r="D1039" s="360" t="s">
        <v>439</v>
      </c>
      <c r="E1039" s="361" t="s">
        <v>61</v>
      </c>
      <c r="F1039" s="361"/>
      <c r="G1039" s="361"/>
      <c r="H1039" s="361"/>
      <c r="I1039" s="435">
        <f>+I1036</f>
        <v>90</v>
      </c>
      <c r="J1039" s="436">
        <v>6.88</v>
      </c>
      <c r="K1039" s="458">
        <f t="shared" si="117"/>
        <v>619.20000000000005</v>
      </c>
      <c r="L1039" s="467">
        <f t="shared" si="113"/>
        <v>90</v>
      </c>
      <c r="M1039" s="467">
        <f t="shared" si="114"/>
        <v>6.88</v>
      </c>
      <c r="N1039" s="468">
        <f t="shared" si="115"/>
        <v>619.20000000000005</v>
      </c>
    </row>
    <row r="1040" spans="1:14" x14ac:dyDescent="0.25">
      <c r="A1040" s="362"/>
      <c r="B1040" s="362" t="s">
        <v>69</v>
      </c>
      <c r="C1040" s="363" t="s">
        <v>440</v>
      </c>
      <c r="D1040" s="363" t="s">
        <v>441</v>
      </c>
      <c r="E1040" s="364" t="s">
        <v>43</v>
      </c>
      <c r="F1040" s="364"/>
      <c r="G1040" s="364"/>
      <c r="H1040" s="364"/>
      <c r="I1040" s="435">
        <f>I1035*25/1000</f>
        <v>2.25</v>
      </c>
      <c r="J1040" s="436">
        <v>3700</v>
      </c>
      <c r="K1040" s="458">
        <f t="shared" si="117"/>
        <v>8325</v>
      </c>
      <c r="L1040" s="467">
        <f t="shared" si="113"/>
        <v>2.25</v>
      </c>
      <c r="M1040" s="467">
        <f t="shared" si="114"/>
        <v>3700</v>
      </c>
      <c r="N1040" s="468">
        <f t="shared" si="115"/>
        <v>8325</v>
      </c>
    </row>
    <row r="1041" spans="1:14" x14ac:dyDescent="0.25">
      <c r="A1041" s="362"/>
      <c r="B1041" s="362"/>
      <c r="C1041" s="363"/>
      <c r="D1041" s="365" t="s">
        <v>442</v>
      </c>
      <c r="E1041" s="364"/>
      <c r="F1041" s="364"/>
      <c r="G1041" s="364"/>
      <c r="H1041" s="364"/>
      <c r="I1041" s="435"/>
      <c r="J1041" s="436"/>
      <c r="K1041" s="458"/>
      <c r="L1041" s="467">
        <f t="shared" si="113"/>
        <v>0</v>
      </c>
      <c r="M1041" s="467">
        <f t="shared" si="114"/>
        <v>0</v>
      </c>
      <c r="N1041" s="468">
        <f t="shared" si="115"/>
        <v>0</v>
      </c>
    </row>
    <row r="1042" spans="1:14" ht="24" x14ac:dyDescent="0.25">
      <c r="A1042" s="366" t="s">
        <v>154</v>
      </c>
      <c r="B1042" s="366" t="s">
        <v>53</v>
      </c>
      <c r="C1042" s="367" t="s">
        <v>155</v>
      </c>
      <c r="D1042" s="367" t="s">
        <v>156</v>
      </c>
      <c r="E1042" s="368" t="s">
        <v>61</v>
      </c>
      <c r="F1042" s="364"/>
      <c r="G1042" s="364"/>
      <c r="H1042" s="364"/>
      <c r="I1042" s="435">
        <v>200</v>
      </c>
      <c r="J1042" s="437">
        <v>55.24</v>
      </c>
      <c r="K1042" s="458">
        <f t="shared" si="117"/>
        <v>11048</v>
      </c>
      <c r="L1042" s="467">
        <f t="shared" si="113"/>
        <v>200</v>
      </c>
      <c r="M1042" s="467">
        <f t="shared" si="114"/>
        <v>55.24</v>
      </c>
      <c r="N1042" s="468">
        <f t="shared" si="115"/>
        <v>11048</v>
      </c>
    </row>
    <row r="1043" spans="1:14" x14ac:dyDescent="0.25">
      <c r="A1043" s="366" t="s">
        <v>414</v>
      </c>
      <c r="B1043" s="366" t="s">
        <v>53</v>
      </c>
      <c r="C1043" s="367" t="s">
        <v>122</v>
      </c>
      <c r="D1043" s="367" t="s">
        <v>123</v>
      </c>
      <c r="E1043" s="368" t="s">
        <v>43</v>
      </c>
      <c r="F1043" s="364"/>
      <c r="G1043" s="364"/>
      <c r="H1043" s="364"/>
      <c r="I1043" s="432">
        <f>+I1042*0.128</f>
        <v>25.6</v>
      </c>
      <c r="J1043" s="437">
        <v>151.66</v>
      </c>
      <c r="K1043" s="458">
        <f t="shared" si="117"/>
        <v>3882.4960000000001</v>
      </c>
      <c r="L1043" s="467">
        <f t="shared" si="113"/>
        <v>25.6</v>
      </c>
      <c r="M1043" s="467">
        <f t="shared" si="114"/>
        <v>151.66</v>
      </c>
      <c r="N1043" s="468">
        <f t="shared" si="115"/>
        <v>3882.4960000000001</v>
      </c>
    </row>
    <row r="1044" spans="1:14" ht="24" x14ac:dyDescent="0.25">
      <c r="A1044" s="369" t="s">
        <v>272</v>
      </c>
      <c r="B1044" s="366"/>
      <c r="C1044" s="370" t="s">
        <v>443</v>
      </c>
      <c r="D1044" s="367" t="s">
        <v>444</v>
      </c>
      <c r="E1044" s="368" t="s">
        <v>61</v>
      </c>
      <c r="F1044" s="364"/>
      <c r="G1044" s="364"/>
      <c r="H1044" s="364"/>
      <c r="I1044" s="435">
        <f>+I1035/1.05</f>
        <v>85.714285714285708</v>
      </c>
      <c r="J1044" s="437">
        <v>338.17</v>
      </c>
      <c r="K1044" s="458">
        <f t="shared" si="117"/>
        <v>28986</v>
      </c>
      <c r="L1044" s="467">
        <f t="shared" si="113"/>
        <v>85.714285714285708</v>
      </c>
      <c r="M1044" s="467">
        <f t="shared" si="114"/>
        <v>338.17</v>
      </c>
      <c r="N1044" s="468">
        <f t="shared" si="115"/>
        <v>28986</v>
      </c>
    </row>
    <row r="1045" spans="1:14" ht="24" x14ac:dyDescent="0.25">
      <c r="A1045" s="369" t="s">
        <v>282</v>
      </c>
      <c r="B1045" s="366"/>
      <c r="C1045" s="326" t="s">
        <v>445</v>
      </c>
      <c r="D1045" s="367" t="s">
        <v>446</v>
      </c>
      <c r="E1045" s="368" t="s">
        <v>61</v>
      </c>
      <c r="F1045" s="364"/>
      <c r="G1045" s="364"/>
      <c r="H1045" s="364"/>
      <c r="I1045" s="435">
        <f>+I1044</f>
        <v>85.714285714285708</v>
      </c>
      <c r="J1045" s="437">
        <v>443.02</v>
      </c>
      <c r="K1045" s="458">
        <f t="shared" si="117"/>
        <v>37973.142857142855</v>
      </c>
      <c r="L1045" s="467">
        <f t="shared" si="113"/>
        <v>85.714285714285708</v>
      </c>
      <c r="M1045" s="467">
        <f t="shared" si="114"/>
        <v>443.02</v>
      </c>
      <c r="N1045" s="468">
        <f t="shared" si="115"/>
        <v>37973.142857142855</v>
      </c>
    </row>
    <row r="1046" spans="1:14" x14ac:dyDescent="0.25">
      <c r="A1046" s="369" t="s">
        <v>288</v>
      </c>
      <c r="B1046" s="366" t="s">
        <v>53</v>
      </c>
      <c r="C1046" s="371" t="s">
        <v>289</v>
      </c>
      <c r="D1046" s="367" t="s">
        <v>290</v>
      </c>
      <c r="E1046" s="368" t="s">
        <v>61</v>
      </c>
      <c r="F1046" s="364"/>
      <c r="G1046" s="364"/>
      <c r="H1046" s="364"/>
      <c r="I1046" s="435">
        <f>+I1044</f>
        <v>85.714285714285708</v>
      </c>
      <c r="J1046" s="437">
        <v>14.18</v>
      </c>
      <c r="K1046" s="458">
        <f t="shared" si="117"/>
        <v>1215.4285714285713</v>
      </c>
      <c r="L1046" s="467">
        <f t="shared" si="113"/>
        <v>85.714285714285708</v>
      </c>
      <c r="M1046" s="467">
        <f t="shared" si="114"/>
        <v>14.18</v>
      </c>
      <c r="N1046" s="468">
        <f t="shared" si="115"/>
        <v>1215.4285714285713</v>
      </c>
    </row>
    <row r="1047" spans="1:14" x14ac:dyDescent="0.25">
      <c r="A1047" s="369" t="s">
        <v>124</v>
      </c>
      <c r="B1047" s="366" t="s">
        <v>53</v>
      </c>
      <c r="C1047" s="371" t="s">
        <v>291</v>
      </c>
      <c r="D1047" s="367" t="s">
        <v>292</v>
      </c>
      <c r="E1047" s="368" t="s">
        <v>61</v>
      </c>
      <c r="F1047" s="364"/>
      <c r="G1047" s="364"/>
      <c r="H1047" s="364"/>
      <c r="I1047" s="435">
        <f>+I1044</f>
        <v>85.714285714285708</v>
      </c>
      <c r="J1047" s="437">
        <v>20.62</v>
      </c>
      <c r="K1047" s="458">
        <f t="shared" si="117"/>
        <v>1767.4285714285713</v>
      </c>
      <c r="L1047" s="467">
        <f t="shared" si="113"/>
        <v>85.714285714285708</v>
      </c>
      <c r="M1047" s="467">
        <f t="shared" si="114"/>
        <v>20.62</v>
      </c>
      <c r="N1047" s="468">
        <f t="shared" si="115"/>
        <v>1767.4285714285713</v>
      </c>
    </row>
    <row r="1048" spans="1:14" ht="24" x14ac:dyDescent="0.25">
      <c r="A1048" s="372" t="s">
        <v>416</v>
      </c>
      <c r="B1048" s="372" t="s">
        <v>53</v>
      </c>
      <c r="C1048" s="373" t="s">
        <v>417</v>
      </c>
      <c r="D1048" s="374" t="s">
        <v>418</v>
      </c>
      <c r="E1048" s="375" t="s">
        <v>43</v>
      </c>
      <c r="F1048" s="364"/>
      <c r="G1048" s="364"/>
      <c r="H1048" s="364"/>
      <c r="I1048" s="435">
        <f>+I1043</f>
        <v>25.6</v>
      </c>
      <c r="J1048" s="437">
        <v>257.77999999999997</v>
      </c>
      <c r="K1048" s="458">
        <f t="shared" si="117"/>
        <v>6599.1679999999997</v>
      </c>
      <c r="L1048" s="467">
        <f t="shared" si="113"/>
        <v>25.6</v>
      </c>
      <c r="M1048" s="467">
        <f t="shared" si="114"/>
        <v>257.77999999999997</v>
      </c>
      <c r="N1048" s="468">
        <f t="shared" si="115"/>
        <v>6599.1679999999997</v>
      </c>
    </row>
    <row r="1049" spans="1:14" x14ac:dyDescent="0.25">
      <c r="A1049" s="372"/>
      <c r="B1049" s="372"/>
      <c r="C1049" s="373"/>
      <c r="D1049" s="374"/>
      <c r="E1049" s="375"/>
      <c r="F1049" s="364"/>
      <c r="G1049" s="364"/>
      <c r="H1049" s="364"/>
      <c r="I1049" s="435"/>
      <c r="J1049" s="437"/>
      <c r="K1049" s="458">
        <f>SUM(K868:K1048)</f>
        <v>626.50511199997709</v>
      </c>
      <c r="L1049" s="223"/>
      <c r="M1049" s="223"/>
      <c r="N1049" s="223"/>
    </row>
    <row r="1050" spans="1:14" x14ac:dyDescent="0.25">
      <c r="A1050" s="372"/>
      <c r="B1050" s="372"/>
      <c r="C1050" s="373"/>
      <c r="D1050" s="374"/>
      <c r="E1050" s="375"/>
      <c r="F1050" s="364"/>
      <c r="G1050" s="364"/>
      <c r="H1050" s="364"/>
      <c r="I1050" s="435"/>
      <c r="J1050" s="437"/>
      <c r="K1050" s="458"/>
      <c r="L1050" s="223"/>
      <c r="M1050" s="223"/>
      <c r="N1050" s="223"/>
    </row>
    <row r="1051" spans="1:14" x14ac:dyDescent="0.25">
      <c r="A1051" s="223"/>
      <c r="B1051" s="223"/>
      <c r="C1051" s="223"/>
      <c r="D1051" s="223"/>
      <c r="E1051" s="223"/>
      <c r="F1051" s="223"/>
      <c r="G1051" s="223"/>
      <c r="H1051" s="223"/>
      <c r="I1051" s="244"/>
      <c r="J1051" s="244"/>
      <c r="K1051" s="251"/>
      <c r="L1051" s="223"/>
      <c r="M1051" s="223"/>
      <c r="N1051" s="223"/>
    </row>
    <row r="1052" spans="1:14" ht="15.75" x14ac:dyDescent="0.25">
      <c r="A1052" s="421" t="s">
        <v>587</v>
      </c>
      <c r="B1052" s="327"/>
      <c r="C1052" s="327"/>
      <c r="D1052" s="328"/>
      <c r="E1052" s="329"/>
      <c r="F1052" s="494" t="s">
        <v>90</v>
      </c>
      <c r="G1052" s="494"/>
      <c r="H1052" s="494"/>
      <c r="I1052" s="495" t="s">
        <v>91</v>
      </c>
      <c r="J1052" s="495"/>
      <c r="K1052" s="495"/>
      <c r="L1052" s="496" t="s">
        <v>16</v>
      </c>
      <c r="M1052" s="496"/>
      <c r="N1052" s="496"/>
    </row>
    <row r="1053" spans="1:14" ht="24" x14ac:dyDescent="0.25">
      <c r="A1053" s="330" t="s">
        <v>92</v>
      </c>
      <c r="B1053" s="330"/>
      <c r="C1053" s="330" t="s">
        <v>826</v>
      </c>
      <c r="D1053" s="331" t="s">
        <v>45</v>
      </c>
      <c r="E1053" s="331" t="s">
        <v>46</v>
      </c>
      <c r="F1053" s="332" t="s">
        <v>47</v>
      </c>
      <c r="G1053" s="333" t="s">
        <v>93</v>
      </c>
      <c r="H1053" s="334" t="s">
        <v>94</v>
      </c>
      <c r="I1053" s="428" t="s">
        <v>47</v>
      </c>
      <c r="J1053" s="429" t="s">
        <v>95</v>
      </c>
      <c r="K1053" s="454" t="s">
        <v>94</v>
      </c>
      <c r="L1053" s="335" t="s">
        <v>47</v>
      </c>
      <c r="M1053" s="336" t="s">
        <v>95</v>
      </c>
      <c r="N1053" s="337" t="s">
        <v>96</v>
      </c>
    </row>
    <row r="1054" spans="1:14" x14ac:dyDescent="0.25">
      <c r="A1054" s="378"/>
      <c r="B1054" s="379" t="s">
        <v>48</v>
      </c>
      <c r="C1054" s="383" t="s">
        <v>97</v>
      </c>
      <c r="D1054" s="383" t="s">
        <v>98</v>
      </c>
      <c r="E1054" s="378"/>
      <c r="F1054" s="378"/>
      <c r="G1054" s="381"/>
      <c r="H1054" s="384">
        <f>AG1054</f>
        <v>0</v>
      </c>
      <c r="I1054" s="441"/>
      <c r="J1054" s="441"/>
      <c r="K1054" s="460"/>
      <c r="L1054" s="223"/>
      <c r="M1054" s="223"/>
      <c r="N1054" s="223"/>
    </row>
    <row r="1055" spans="1:14" ht="22.5" x14ac:dyDescent="0.25">
      <c r="A1055" s="385" t="s">
        <v>130</v>
      </c>
      <c r="B1055" s="385" t="s">
        <v>53</v>
      </c>
      <c r="C1055" s="386" t="s">
        <v>139</v>
      </c>
      <c r="D1055" s="387" t="s">
        <v>140</v>
      </c>
      <c r="E1055" s="388" t="s">
        <v>61</v>
      </c>
      <c r="F1055" s="389">
        <v>94.05</v>
      </c>
      <c r="G1055" s="390">
        <v>31.57</v>
      </c>
      <c r="H1055" s="389">
        <f>ROUND(G1055*F1055,1)</f>
        <v>2969.2</v>
      </c>
      <c r="I1055" s="445"/>
      <c r="J1055" s="442">
        <f>G1055</f>
        <v>31.57</v>
      </c>
      <c r="K1055" s="461">
        <f>I1055*J1055</f>
        <v>0</v>
      </c>
      <c r="L1055" s="468">
        <f>I1055</f>
        <v>0</v>
      </c>
      <c r="M1055" s="467">
        <f>J1055</f>
        <v>31.57</v>
      </c>
      <c r="N1055" s="468">
        <f>L1055*M1055</f>
        <v>0</v>
      </c>
    </row>
    <row r="1056" spans="1:14" x14ac:dyDescent="0.25">
      <c r="A1056" s="398"/>
      <c r="B1056" s="399" t="s">
        <v>72</v>
      </c>
      <c r="C1056" s="400" t="s">
        <v>73</v>
      </c>
      <c r="D1056" s="401" t="s">
        <v>546</v>
      </c>
      <c r="E1056" s="398"/>
      <c r="F1056" s="402">
        <v>94.05</v>
      </c>
      <c r="G1056" s="403"/>
      <c r="H1056" s="398"/>
      <c r="I1056" s="445"/>
      <c r="J1056" s="442">
        <f t="shared" ref="J1056:J1119" si="118">G1056</f>
        <v>0</v>
      </c>
      <c r="K1056" s="461">
        <f t="shared" ref="K1056:K1119" si="119">I1056*J1056</f>
        <v>0</v>
      </c>
      <c r="L1056" s="468">
        <f t="shared" ref="L1056:L1119" si="120">I1056</f>
        <v>0</v>
      </c>
      <c r="M1056" s="467">
        <f t="shared" ref="M1056:M1119" si="121">J1056</f>
        <v>0</v>
      </c>
      <c r="N1056" s="468">
        <f t="shared" ref="N1056:N1119" si="122">L1056*M1056</f>
        <v>0</v>
      </c>
    </row>
    <row r="1057" spans="1:14" ht="22.5" x14ac:dyDescent="0.25">
      <c r="A1057" s="385" t="s">
        <v>133</v>
      </c>
      <c r="B1057" s="385" t="s">
        <v>53</v>
      </c>
      <c r="C1057" s="386" t="s">
        <v>142</v>
      </c>
      <c r="D1057" s="387" t="s">
        <v>143</v>
      </c>
      <c r="E1057" s="388" t="s">
        <v>61</v>
      </c>
      <c r="F1057" s="389">
        <v>94.05</v>
      </c>
      <c r="G1057" s="390">
        <v>23.67</v>
      </c>
      <c r="H1057" s="389">
        <f>ROUND(G1057*F1057,1)</f>
        <v>2226.1999999999998</v>
      </c>
      <c r="I1057" s="445"/>
      <c r="J1057" s="442">
        <f t="shared" si="118"/>
        <v>23.67</v>
      </c>
      <c r="K1057" s="461">
        <f t="shared" si="119"/>
        <v>0</v>
      </c>
      <c r="L1057" s="468">
        <f t="shared" si="120"/>
        <v>0</v>
      </c>
      <c r="M1057" s="467">
        <f t="shared" si="121"/>
        <v>23.67</v>
      </c>
      <c r="N1057" s="468">
        <f t="shared" si="122"/>
        <v>0</v>
      </c>
    </row>
    <row r="1058" spans="1:14" x14ac:dyDescent="0.25">
      <c r="A1058" s="398"/>
      <c r="B1058" s="399" t="s">
        <v>72</v>
      </c>
      <c r="C1058" s="400" t="s">
        <v>73</v>
      </c>
      <c r="D1058" s="401" t="s">
        <v>546</v>
      </c>
      <c r="E1058" s="398"/>
      <c r="F1058" s="402">
        <v>94.05</v>
      </c>
      <c r="G1058" s="403"/>
      <c r="H1058" s="398"/>
      <c r="I1058" s="445"/>
      <c r="J1058" s="442">
        <f t="shared" si="118"/>
        <v>0</v>
      </c>
      <c r="K1058" s="461">
        <f t="shared" si="119"/>
        <v>0</v>
      </c>
      <c r="L1058" s="468">
        <f t="shared" si="120"/>
        <v>0</v>
      </c>
      <c r="M1058" s="467">
        <f t="shared" si="121"/>
        <v>0</v>
      </c>
      <c r="N1058" s="468">
        <f t="shared" si="122"/>
        <v>0</v>
      </c>
    </row>
    <row r="1059" spans="1:14" ht="22.5" x14ac:dyDescent="0.25">
      <c r="A1059" s="385" t="s">
        <v>51</v>
      </c>
      <c r="B1059" s="385" t="s">
        <v>53</v>
      </c>
      <c r="C1059" s="386" t="s">
        <v>145</v>
      </c>
      <c r="D1059" s="387" t="s">
        <v>146</v>
      </c>
      <c r="E1059" s="388" t="s">
        <v>61</v>
      </c>
      <c r="F1059" s="389">
        <v>94.05</v>
      </c>
      <c r="G1059" s="390">
        <v>26.3</v>
      </c>
      <c r="H1059" s="389">
        <f>ROUND(G1059*F1059,1)</f>
        <v>2473.5</v>
      </c>
      <c r="I1059" s="446"/>
      <c r="J1059" s="442">
        <f t="shared" si="118"/>
        <v>26.3</v>
      </c>
      <c r="K1059" s="461">
        <f t="shared" si="119"/>
        <v>0</v>
      </c>
      <c r="L1059" s="468">
        <f t="shared" si="120"/>
        <v>0</v>
      </c>
      <c r="M1059" s="467">
        <f t="shared" si="121"/>
        <v>26.3</v>
      </c>
      <c r="N1059" s="468">
        <f t="shared" si="122"/>
        <v>0</v>
      </c>
    </row>
    <row r="1060" spans="1:14" x14ac:dyDescent="0.25">
      <c r="A1060" s="398"/>
      <c r="B1060" s="399" t="s">
        <v>72</v>
      </c>
      <c r="C1060" s="400" t="s">
        <v>73</v>
      </c>
      <c r="D1060" s="401" t="s">
        <v>495</v>
      </c>
      <c r="E1060" s="398"/>
      <c r="F1060" s="402">
        <v>0</v>
      </c>
      <c r="G1060" s="403"/>
      <c r="H1060" s="398"/>
      <c r="I1060" s="445"/>
      <c r="J1060" s="442">
        <f t="shared" si="118"/>
        <v>0</v>
      </c>
      <c r="K1060" s="461">
        <f t="shared" si="119"/>
        <v>0</v>
      </c>
      <c r="L1060" s="468">
        <f t="shared" si="120"/>
        <v>0</v>
      </c>
      <c r="M1060" s="467">
        <f t="shared" si="121"/>
        <v>0</v>
      </c>
      <c r="N1060" s="468">
        <f t="shared" si="122"/>
        <v>0</v>
      </c>
    </row>
    <row r="1061" spans="1:14" x14ac:dyDescent="0.25">
      <c r="A1061" s="398"/>
      <c r="B1061" s="399" t="s">
        <v>72</v>
      </c>
      <c r="C1061" s="400" t="s">
        <v>73</v>
      </c>
      <c r="D1061" s="401" t="s">
        <v>547</v>
      </c>
      <c r="E1061" s="398"/>
      <c r="F1061" s="402">
        <v>94.05</v>
      </c>
      <c r="G1061" s="403"/>
      <c r="H1061" s="398"/>
      <c r="I1061" s="446"/>
      <c r="J1061" s="442">
        <f t="shared" si="118"/>
        <v>0</v>
      </c>
      <c r="K1061" s="461">
        <f t="shared" si="119"/>
        <v>0</v>
      </c>
      <c r="L1061" s="468">
        <f t="shared" si="120"/>
        <v>0</v>
      </c>
      <c r="M1061" s="467">
        <f t="shared" si="121"/>
        <v>0</v>
      </c>
      <c r="N1061" s="468">
        <f t="shared" si="122"/>
        <v>0</v>
      </c>
    </row>
    <row r="1062" spans="1:14" x14ac:dyDescent="0.25">
      <c r="A1062" s="404"/>
      <c r="B1062" s="399" t="s">
        <v>72</v>
      </c>
      <c r="C1062" s="405" t="s">
        <v>73</v>
      </c>
      <c r="D1062" s="406" t="s">
        <v>496</v>
      </c>
      <c r="E1062" s="404"/>
      <c r="F1062" s="407">
        <v>94.05</v>
      </c>
      <c r="G1062" s="408"/>
      <c r="H1062" s="404"/>
      <c r="I1062" s="445"/>
      <c r="J1062" s="442">
        <f t="shared" si="118"/>
        <v>0</v>
      </c>
      <c r="K1062" s="461">
        <f t="shared" si="119"/>
        <v>0</v>
      </c>
      <c r="L1062" s="468">
        <f t="shared" si="120"/>
        <v>0</v>
      </c>
      <c r="M1062" s="467">
        <f t="shared" si="121"/>
        <v>0</v>
      </c>
      <c r="N1062" s="468">
        <f t="shared" si="122"/>
        <v>0</v>
      </c>
    </row>
    <row r="1063" spans="1:14" ht="22.5" x14ac:dyDescent="0.25">
      <c r="A1063" s="385" t="s">
        <v>138</v>
      </c>
      <c r="B1063" s="385" t="s">
        <v>53</v>
      </c>
      <c r="C1063" s="386" t="s">
        <v>147</v>
      </c>
      <c r="D1063" s="387" t="s">
        <v>148</v>
      </c>
      <c r="E1063" s="388" t="s">
        <v>61</v>
      </c>
      <c r="F1063" s="389">
        <v>340.27</v>
      </c>
      <c r="G1063" s="390">
        <v>40.770000000000003</v>
      </c>
      <c r="H1063" s="389">
        <f>ROUND(G1063*F1063,1)</f>
        <v>13872.8</v>
      </c>
      <c r="I1063" s="446"/>
      <c r="J1063" s="442">
        <f t="shared" si="118"/>
        <v>40.770000000000003</v>
      </c>
      <c r="K1063" s="461">
        <f t="shared" si="119"/>
        <v>0</v>
      </c>
      <c r="L1063" s="468">
        <f t="shared" si="120"/>
        <v>0</v>
      </c>
      <c r="M1063" s="467">
        <f t="shared" si="121"/>
        <v>40.770000000000003</v>
      </c>
      <c r="N1063" s="468">
        <f t="shared" si="122"/>
        <v>0</v>
      </c>
    </row>
    <row r="1064" spans="1:14" x14ac:dyDescent="0.25">
      <c r="A1064" s="398"/>
      <c r="B1064" s="399" t="s">
        <v>72</v>
      </c>
      <c r="C1064" s="400" t="s">
        <v>73</v>
      </c>
      <c r="D1064" s="401" t="s">
        <v>548</v>
      </c>
      <c r="E1064" s="398"/>
      <c r="F1064" s="402">
        <v>340.27</v>
      </c>
      <c r="G1064" s="403"/>
      <c r="H1064" s="398"/>
      <c r="I1064" s="446"/>
      <c r="J1064" s="442">
        <f t="shared" si="118"/>
        <v>0</v>
      </c>
      <c r="K1064" s="461">
        <f t="shared" si="119"/>
        <v>0</v>
      </c>
      <c r="L1064" s="468">
        <f t="shared" si="120"/>
        <v>0</v>
      </c>
      <c r="M1064" s="467">
        <f t="shared" si="121"/>
        <v>0</v>
      </c>
      <c r="N1064" s="468">
        <f t="shared" si="122"/>
        <v>0</v>
      </c>
    </row>
    <row r="1065" spans="1:14" x14ac:dyDescent="0.25">
      <c r="A1065" s="398"/>
      <c r="B1065" s="399" t="s">
        <v>72</v>
      </c>
      <c r="C1065" s="400" t="s">
        <v>73</v>
      </c>
      <c r="D1065" s="401" t="s">
        <v>495</v>
      </c>
      <c r="E1065" s="398"/>
      <c r="F1065" s="402">
        <v>0</v>
      </c>
      <c r="G1065" s="403"/>
      <c r="H1065" s="398"/>
      <c r="I1065" s="446"/>
      <c r="J1065" s="442">
        <f t="shared" si="118"/>
        <v>0</v>
      </c>
      <c r="K1065" s="461">
        <f t="shared" si="119"/>
        <v>0</v>
      </c>
      <c r="L1065" s="468">
        <f t="shared" si="120"/>
        <v>0</v>
      </c>
      <c r="M1065" s="467">
        <f t="shared" si="121"/>
        <v>0</v>
      </c>
      <c r="N1065" s="468">
        <f t="shared" si="122"/>
        <v>0</v>
      </c>
    </row>
    <row r="1066" spans="1:14" x14ac:dyDescent="0.25">
      <c r="A1066" s="404"/>
      <c r="B1066" s="399" t="s">
        <v>72</v>
      </c>
      <c r="C1066" s="405" t="s">
        <v>73</v>
      </c>
      <c r="D1066" s="406" t="s">
        <v>496</v>
      </c>
      <c r="E1066" s="404"/>
      <c r="F1066" s="407">
        <v>340.27</v>
      </c>
      <c r="G1066" s="408"/>
      <c r="H1066" s="404"/>
      <c r="I1066" s="445"/>
      <c r="J1066" s="442">
        <f t="shared" si="118"/>
        <v>0</v>
      </c>
      <c r="K1066" s="461">
        <f t="shared" si="119"/>
        <v>0</v>
      </c>
      <c r="L1066" s="468">
        <f t="shared" si="120"/>
        <v>0</v>
      </c>
      <c r="M1066" s="467">
        <f t="shared" si="121"/>
        <v>0</v>
      </c>
      <c r="N1066" s="468">
        <f t="shared" si="122"/>
        <v>0</v>
      </c>
    </row>
    <row r="1067" spans="1:14" ht="22.5" x14ac:dyDescent="0.25">
      <c r="A1067" s="385" t="s">
        <v>141</v>
      </c>
      <c r="B1067" s="385" t="s">
        <v>53</v>
      </c>
      <c r="C1067" s="386" t="s">
        <v>155</v>
      </c>
      <c r="D1067" s="387" t="s">
        <v>156</v>
      </c>
      <c r="E1067" s="388" t="s">
        <v>61</v>
      </c>
      <c r="F1067" s="389">
        <v>649.61</v>
      </c>
      <c r="G1067" s="390">
        <v>55.24</v>
      </c>
      <c r="H1067" s="389">
        <f>ROUND(G1067*F1067,1)</f>
        <v>35884.5</v>
      </c>
      <c r="I1067" s="446">
        <v>-108.2</v>
      </c>
      <c r="J1067" s="442">
        <f t="shared" si="118"/>
        <v>55.24</v>
      </c>
      <c r="K1067" s="461">
        <f t="shared" si="119"/>
        <v>-5976.9680000000008</v>
      </c>
      <c r="L1067" s="468">
        <f t="shared" si="120"/>
        <v>-108.2</v>
      </c>
      <c r="M1067" s="467">
        <f t="shared" si="121"/>
        <v>55.24</v>
      </c>
      <c r="N1067" s="468">
        <f t="shared" si="122"/>
        <v>-5976.9680000000008</v>
      </c>
    </row>
    <row r="1068" spans="1:14" x14ac:dyDescent="0.25">
      <c r="A1068" s="398"/>
      <c r="B1068" s="399" t="s">
        <v>72</v>
      </c>
      <c r="C1068" s="400" t="s">
        <v>73</v>
      </c>
      <c r="D1068" s="401" t="s">
        <v>549</v>
      </c>
      <c r="E1068" s="398"/>
      <c r="F1068" s="402">
        <v>649.61</v>
      </c>
      <c r="G1068" s="403"/>
      <c r="H1068" s="398"/>
      <c r="I1068" s="446"/>
      <c r="J1068" s="442">
        <f t="shared" si="118"/>
        <v>0</v>
      </c>
      <c r="K1068" s="461">
        <f t="shared" si="119"/>
        <v>0</v>
      </c>
      <c r="L1068" s="468">
        <f t="shared" si="120"/>
        <v>0</v>
      </c>
      <c r="M1068" s="467">
        <f t="shared" si="121"/>
        <v>0</v>
      </c>
      <c r="N1068" s="468">
        <f t="shared" si="122"/>
        <v>0</v>
      </c>
    </row>
    <row r="1069" spans="1:14" x14ac:dyDescent="0.25">
      <c r="A1069" s="398"/>
      <c r="B1069" s="399" t="s">
        <v>72</v>
      </c>
      <c r="C1069" s="400" t="s">
        <v>73</v>
      </c>
      <c r="D1069" s="401" t="s">
        <v>498</v>
      </c>
      <c r="E1069" s="398"/>
      <c r="F1069" s="402">
        <v>0</v>
      </c>
      <c r="G1069" s="403"/>
      <c r="H1069" s="398"/>
      <c r="I1069" s="446"/>
      <c r="J1069" s="442">
        <f t="shared" si="118"/>
        <v>0</v>
      </c>
      <c r="K1069" s="461">
        <f t="shared" si="119"/>
        <v>0</v>
      </c>
      <c r="L1069" s="468">
        <f t="shared" si="120"/>
        <v>0</v>
      </c>
      <c r="M1069" s="467">
        <f t="shared" si="121"/>
        <v>0</v>
      </c>
      <c r="N1069" s="468">
        <f t="shared" si="122"/>
        <v>0</v>
      </c>
    </row>
    <row r="1070" spans="1:14" x14ac:dyDescent="0.25">
      <c r="A1070" s="404"/>
      <c r="B1070" s="399" t="s">
        <v>72</v>
      </c>
      <c r="C1070" s="405" t="s">
        <v>73</v>
      </c>
      <c r="D1070" s="406" t="s">
        <v>496</v>
      </c>
      <c r="E1070" s="404"/>
      <c r="F1070" s="407">
        <v>649.61</v>
      </c>
      <c r="G1070" s="408"/>
      <c r="H1070" s="404"/>
      <c r="I1070" s="445"/>
      <c r="J1070" s="442">
        <f t="shared" si="118"/>
        <v>0</v>
      </c>
      <c r="K1070" s="461">
        <f t="shared" si="119"/>
        <v>0</v>
      </c>
      <c r="L1070" s="468">
        <f t="shared" si="120"/>
        <v>0</v>
      </c>
      <c r="M1070" s="467">
        <f t="shared" si="121"/>
        <v>0</v>
      </c>
      <c r="N1070" s="468">
        <f t="shared" si="122"/>
        <v>0</v>
      </c>
    </row>
    <row r="1071" spans="1:14" ht="22.5" x14ac:dyDescent="0.25">
      <c r="A1071" s="385" t="s">
        <v>144</v>
      </c>
      <c r="B1071" s="385" t="s">
        <v>53</v>
      </c>
      <c r="C1071" s="386" t="s">
        <v>158</v>
      </c>
      <c r="D1071" s="387" t="s">
        <v>159</v>
      </c>
      <c r="E1071" s="388" t="s">
        <v>61</v>
      </c>
      <c r="F1071" s="389">
        <v>340.27</v>
      </c>
      <c r="G1071" s="390">
        <v>151.25</v>
      </c>
      <c r="H1071" s="389">
        <f>ROUND(G1071*F1071,1)</f>
        <v>51465.8</v>
      </c>
      <c r="I1071" s="446"/>
      <c r="J1071" s="442">
        <f t="shared" si="118"/>
        <v>151.25</v>
      </c>
      <c r="K1071" s="461">
        <f t="shared" si="119"/>
        <v>0</v>
      </c>
      <c r="L1071" s="468">
        <f t="shared" si="120"/>
        <v>0</v>
      </c>
      <c r="M1071" s="467">
        <f t="shared" si="121"/>
        <v>151.25</v>
      </c>
      <c r="N1071" s="468">
        <f t="shared" si="122"/>
        <v>0</v>
      </c>
    </row>
    <row r="1072" spans="1:14" x14ac:dyDescent="0.25">
      <c r="A1072" s="398"/>
      <c r="B1072" s="399" t="s">
        <v>72</v>
      </c>
      <c r="C1072" s="400" t="s">
        <v>73</v>
      </c>
      <c r="D1072" s="401" t="s">
        <v>548</v>
      </c>
      <c r="E1072" s="398"/>
      <c r="F1072" s="402">
        <v>340.27</v>
      </c>
      <c r="G1072" s="403"/>
      <c r="H1072" s="398"/>
      <c r="I1072" s="445"/>
      <c r="J1072" s="442">
        <f t="shared" si="118"/>
        <v>0</v>
      </c>
      <c r="K1072" s="461">
        <f t="shared" si="119"/>
        <v>0</v>
      </c>
      <c r="L1072" s="468">
        <f t="shared" si="120"/>
        <v>0</v>
      </c>
      <c r="M1072" s="467">
        <f t="shared" si="121"/>
        <v>0</v>
      </c>
      <c r="N1072" s="468">
        <f t="shared" si="122"/>
        <v>0</v>
      </c>
    </row>
    <row r="1073" spans="1:14" x14ac:dyDescent="0.25">
      <c r="A1073" s="398"/>
      <c r="B1073" s="399" t="s">
        <v>72</v>
      </c>
      <c r="C1073" s="400" t="s">
        <v>73</v>
      </c>
      <c r="D1073" s="401" t="s">
        <v>495</v>
      </c>
      <c r="E1073" s="398"/>
      <c r="F1073" s="402">
        <v>0</v>
      </c>
      <c r="G1073" s="403"/>
      <c r="H1073" s="398"/>
      <c r="I1073" s="446"/>
      <c r="J1073" s="442">
        <f t="shared" si="118"/>
        <v>0</v>
      </c>
      <c r="K1073" s="461">
        <f t="shared" si="119"/>
        <v>0</v>
      </c>
      <c r="L1073" s="468">
        <f t="shared" si="120"/>
        <v>0</v>
      </c>
      <c r="M1073" s="467">
        <f t="shared" si="121"/>
        <v>0</v>
      </c>
      <c r="N1073" s="468">
        <f t="shared" si="122"/>
        <v>0</v>
      </c>
    </row>
    <row r="1074" spans="1:14" x14ac:dyDescent="0.25">
      <c r="A1074" s="404"/>
      <c r="B1074" s="399" t="s">
        <v>72</v>
      </c>
      <c r="C1074" s="405" t="s">
        <v>73</v>
      </c>
      <c r="D1074" s="406" t="s">
        <v>496</v>
      </c>
      <c r="E1074" s="404"/>
      <c r="F1074" s="407">
        <v>340.27</v>
      </c>
      <c r="G1074" s="408"/>
      <c r="H1074" s="404"/>
      <c r="I1074" s="446"/>
      <c r="J1074" s="442">
        <f t="shared" si="118"/>
        <v>0</v>
      </c>
      <c r="K1074" s="461">
        <f t="shared" si="119"/>
        <v>0</v>
      </c>
      <c r="L1074" s="468">
        <f t="shared" si="120"/>
        <v>0</v>
      </c>
      <c r="M1074" s="467">
        <f t="shared" si="121"/>
        <v>0</v>
      </c>
      <c r="N1074" s="468">
        <f t="shared" si="122"/>
        <v>0</v>
      </c>
    </row>
    <row r="1075" spans="1:14" x14ac:dyDescent="0.25">
      <c r="A1075" s="385" t="s">
        <v>63</v>
      </c>
      <c r="B1075" s="385" t="s">
        <v>53</v>
      </c>
      <c r="C1075" s="386" t="s">
        <v>172</v>
      </c>
      <c r="D1075" s="387" t="s">
        <v>173</v>
      </c>
      <c r="E1075" s="388" t="s">
        <v>114</v>
      </c>
      <c r="F1075" s="389">
        <v>23.1</v>
      </c>
      <c r="G1075" s="390">
        <v>170.98</v>
      </c>
      <c r="H1075" s="389">
        <f>ROUND(G1075*F1075,1)</f>
        <v>3949.6</v>
      </c>
      <c r="I1075" s="446"/>
      <c r="J1075" s="442">
        <f t="shared" si="118"/>
        <v>170.98</v>
      </c>
      <c r="K1075" s="461">
        <f t="shared" si="119"/>
        <v>0</v>
      </c>
      <c r="L1075" s="468">
        <f t="shared" si="120"/>
        <v>0</v>
      </c>
      <c r="M1075" s="467">
        <f t="shared" si="121"/>
        <v>170.98</v>
      </c>
      <c r="N1075" s="468">
        <f t="shared" si="122"/>
        <v>0</v>
      </c>
    </row>
    <row r="1076" spans="1:14" x14ac:dyDescent="0.25">
      <c r="A1076" s="398"/>
      <c r="B1076" s="399" t="s">
        <v>72</v>
      </c>
      <c r="C1076" s="400" t="s">
        <v>73</v>
      </c>
      <c r="D1076" s="401" t="s">
        <v>550</v>
      </c>
      <c r="E1076" s="398"/>
      <c r="F1076" s="402">
        <v>23.1</v>
      </c>
      <c r="G1076" s="403"/>
      <c r="H1076" s="398"/>
      <c r="I1076" s="445"/>
      <c r="J1076" s="442">
        <f t="shared" si="118"/>
        <v>0</v>
      </c>
      <c r="K1076" s="461">
        <f t="shared" si="119"/>
        <v>0</v>
      </c>
      <c r="L1076" s="468">
        <f t="shared" si="120"/>
        <v>0</v>
      </c>
      <c r="M1076" s="467">
        <f t="shared" si="121"/>
        <v>0</v>
      </c>
      <c r="N1076" s="468">
        <f t="shared" si="122"/>
        <v>0</v>
      </c>
    </row>
    <row r="1077" spans="1:14" ht="22.5" x14ac:dyDescent="0.25">
      <c r="A1077" s="385" t="s">
        <v>110</v>
      </c>
      <c r="B1077" s="385" t="s">
        <v>53</v>
      </c>
      <c r="C1077" s="386" t="s">
        <v>175</v>
      </c>
      <c r="D1077" s="387" t="s">
        <v>176</v>
      </c>
      <c r="E1077" s="388" t="s">
        <v>114</v>
      </c>
      <c r="F1077" s="389">
        <v>25.3</v>
      </c>
      <c r="G1077" s="390">
        <v>147.30000000000001</v>
      </c>
      <c r="H1077" s="389">
        <f>ROUND(G1077*F1077,1)</f>
        <v>3726.7</v>
      </c>
      <c r="I1077" s="446"/>
      <c r="J1077" s="442">
        <f t="shared" si="118"/>
        <v>147.30000000000001</v>
      </c>
      <c r="K1077" s="461">
        <f t="shared" si="119"/>
        <v>0</v>
      </c>
      <c r="L1077" s="468">
        <f t="shared" si="120"/>
        <v>0</v>
      </c>
      <c r="M1077" s="467">
        <f t="shared" si="121"/>
        <v>147.30000000000001</v>
      </c>
      <c r="N1077" s="468">
        <f t="shared" si="122"/>
        <v>0</v>
      </c>
    </row>
    <row r="1078" spans="1:14" x14ac:dyDescent="0.25">
      <c r="A1078" s="398"/>
      <c r="B1078" s="399" t="s">
        <v>72</v>
      </c>
      <c r="C1078" s="400" t="s">
        <v>73</v>
      </c>
      <c r="D1078" s="401" t="s">
        <v>551</v>
      </c>
      <c r="E1078" s="398"/>
      <c r="F1078" s="402">
        <v>25.3</v>
      </c>
      <c r="G1078" s="403"/>
      <c r="H1078" s="398"/>
      <c r="I1078" s="446"/>
      <c r="J1078" s="442">
        <f t="shared" si="118"/>
        <v>0</v>
      </c>
      <c r="K1078" s="461">
        <f t="shared" si="119"/>
        <v>0</v>
      </c>
      <c r="L1078" s="468">
        <f t="shared" si="120"/>
        <v>0</v>
      </c>
      <c r="M1078" s="467">
        <f t="shared" si="121"/>
        <v>0</v>
      </c>
      <c r="N1078" s="468">
        <f t="shared" si="122"/>
        <v>0</v>
      </c>
    </row>
    <row r="1079" spans="1:14" x14ac:dyDescent="0.25">
      <c r="A1079" s="385" t="s">
        <v>151</v>
      </c>
      <c r="B1079" s="385" t="s">
        <v>53</v>
      </c>
      <c r="C1079" s="386" t="s">
        <v>184</v>
      </c>
      <c r="D1079" s="387" t="s">
        <v>185</v>
      </c>
      <c r="E1079" s="388" t="s">
        <v>56</v>
      </c>
      <c r="F1079" s="389">
        <v>129.08000000000001</v>
      </c>
      <c r="G1079" s="390">
        <v>257.77999999999997</v>
      </c>
      <c r="H1079" s="389">
        <f>ROUND(G1079*F1079,1)</f>
        <v>33274.199999999997</v>
      </c>
      <c r="I1079" s="446"/>
      <c r="J1079" s="442">
        <f t="shared" si="118"/>
        <v>257.77999999999997</v>
      </c>
      <c r="K1079" s="461">
        <f t="shared" si="119"/>
        <v>0</v>
      </c>
      <c r="L1079" s="468">
        <f t="shared" si="120"/>
        <v>0</v>
      </c>
      <c r="M1079" s="467">
        <f t="shared" si="121"/>
        <v>257.77999999999997</v>
      </c>
      <c r="N1079" s="468">
        <f t="shared" si="122"/>
        <v>0</v>
      </c>
    </row>
    <row r="1080" spans="1:14" x14ac:dyDescent="0.25">
      <c r="A1080" s="398"/>
      <c r="B1080" s="399" t="s">
        <v>72</v>
      </c>
      <c r="C1080" s="400" t="s">
        <v>73</v>
      </c>
      <c r="D1080" s="401" t="s">
        <v>552</v>
      </c>
      <c r="E1080" s="398"/>
      <c r="F1080" s="402">
        <v>129.08000000000001</v>
      </c>
      <c r="G1080" s="403"/>
      <c r="H1080" s="398"/>
      <c r="I1080" s="445"/>
      <c r="J1080" s="442">
        <f t="shared" si="118"/>
        <v>0</v>
      </c>
      <c r="K1080" s="461">
        <f t="shared" si="119"/>
        <v>0</v>
      </c>
      <c r="L1080" s="468">
        <f t="shared" si="120"/>
        <v>0</v>
      </c>
      <c r="M1080" s="467">
        <f t="shared" si="121"/>
        <v>0</v>
      </c>
      <c r="N1080" s="468">
        <f t="shared" si="122"/>
        <v>0</v>
      </c>
    </row>
    <row r="1081" spans="1:14" x14ac:dyDescent="0.25">
      <c r="A1081" s="385" t="s">
        <v>154</v>
      </c>
      <c r="B1081" s="385" t="s">
        <v>53</v>
      </c>
      <c r="C1081" s="386" t="s">
        <v>187</v>
      </c>
      <c r="D1081" s="387" t="s">
        <v>188</v>
      </c>
      <c r="E1081" s="388" t="s">
        <v>56</v>
      </c>
      <c r="F1081" s="389">
        <v>283.52999999999997</v>
      </c>
      <c r="G1081" s="390">
        <v>257.77999999999997</v>
      </c>
      <c r="H1081" s="389">
        <f>ROUND(G1081*F1081,1)</f>
        <v>73088.399999999994</v>
      </c>
      <c r="I1081" s="446"/>
      <c r="J1081" s="442">
        <f t="shared" si="118"/>
        <v>257.77999999999997</v>
      </c>
      <c r="K1081" s="461">
        <f t="shared" si="119"/>
        <v>0</v>
      </c>
      <c r="L1081" s="468">
        <f t="shared" si="120"/>
        <v>0</v>
      </c>
      <c r="M1081" s="467">
        <f t="shared" si="121"/>
        <v>257.77999999999997</v>
      </c>
      <c r="N1081" s="468">
        <f t="shared" si="122"/>
        <v>0</v>
      </c>
    </row>
    <row r="1082" spans="1:14" x14ac:dyDescent="0.25">
      <c r="A1082" s="398"/>
      <c r="B1082" s="399" t="s">
        <v>72</v>
      </c>
      <c r="C1082" s="400" t="s">
        <v>73</v>
      </c>
      <c r="D1082" s="401" t="s">
        <v>553</v>
      </c>
      <c r="E1082" s="398"/>
      <c r="F1082" s="402">
        <v>283.52999999999997</v>
      </c>
      <c r="G1082" s="403"/>
      <c r="H1082" s="398"/>
      <c r="I1082" s="446"/>
      <c r="J1082" s="442">
        <f t="shared" si="118"/>
        <v>0</v>
      </c>
      <c r="K1082" s="461">
        <f t="shared" si="119"/>
        <v>0</v>
      </c>
      <c r="L1082" s="468">
        <f t="shared" si="120"/>
        <v>0</v>
      </c>
      <c r="M1082" s="467">
        <f t="shared" si="121"/>
        <v>0</v>
      </c>
      <c r="N1082" s="468">
        <f t="shared" si="122"/>
        <v>0</v>
      </c>
    </row>
    <row r="1083" spans="1:14" x14ac:dyDescent="0.25">
      <c r="A1083" s="385" t="s">
        <v>157</v>
      </c>
      <c r="B1083" s="385" t="s">
        <v>53</v>
      </c>
      <c r="C1083" s="386" t="s">
        <v>190</v>
      </c>
      <c r="D1083" s="387" t="s">
        <v>191</v>
      </c>
      <c r="E1083" s="388" t="s">
        <v>56</v>
      </c>
      <c r="F1083" s="389">
        <v>85.06</v>
      </c>
      <c r="G1083" s="390">
        <v>13.15</v>
      </c>
      <c r="H1083" s="389">
        <f>ROUND(G1083*F1083,1)</f>
        <v>1118.5</v>
      </c>
      <c r="I1083" s="446"/>
      <c r="J1083" s="442">
        <f t="shared" si="118"/>
        <v>13.15</v>
      </c>
      <c r="K1083" s="461">
        <f t="shared" si="119"/>
        <v>0</v>
      </c>
      <c r="L1083" s="468">
        <f t="shared" si="120"/>
        <v>0</v>
      </c>
      <c r="M1083" s="467">
        <f t="shared" si="121"/>
        <v>13.15</v>
      </c>
      <c r="N1083" s="468">
        <f t="shared" si="122"/>
        <v>0</v>
      </c>
    </row>
    <row r="1084" spans="1:14" x14ac:dyDescent="0.25">
      <c r="A1084" s="398"/>
      <c r="B1084" s="399" t="s">
        <v>72</v>
      </c>
      <c r="C1084" s="400" t="s">
        <v>73</v>
      </c>
      <c r="D1084" s="401" t="s">
        <v>554</v>
      </c>
      <c r="E1084" s="398"/>
      <c r="F1084" s="402">
        <v>85.06</v>
      </c>
      <c r="G1084" s="403"/>
      <c r="H1084" s="398"/>
      <c r="I1084" s="445"/>
      <c r="J1084" s="442">
        <f t="shared" si="118"/>
        <v>0</v>
      </c>
      <c r="K1084" s="461">
        <f t="shared" si="119"/>
        <v>0</v>
      </c>
      <c r="L1084" s="468">
        <f t="shared" si="120"/>
        <v>0</v>
      </c>
      <c r="M1084" s="467">
        <f t="shared" si="121"/>
        <v>0</v>
      </c>
      <c r="N1084" s="468">
        <f t="shared" si="122"/>
        <v>0</v>
      </c>
    </row>
    <row r="1085" spans="1:14" x14ac:dyDescent="0.25">
      <c r="A1085" s="385" t="s">
        <v>160</v>
      </c>
      <c r="B1085" s="385" t="s">
        <v>53</v>
      </c>
      <c r="C1085" s="386" t="s">
        <v>193</v>
      </c>
      <c r="D1085" s="387" t="s">
        <v>194</v>
      </c>
      <c r="E1085" s="388" t="s">
        <v>56</v>
      </c>
      <c r="F1085" s="389">
        <v>337.9</v>
      </c>
      <c r="G1085" s="390">
        <v>315.64999999999998</v>
      </c>
      <c r="H1085" s="389">
        <f>ROUND(G1085*F1085,1)</f>
        <v>106658.1</v>
      </c>
      <c r="I1085" s="445"/>
      <c r="J1085" s="442">
        <f t="shared" si="118"/>
        <v>315.64999999999998</v>
      </c>
      <c r="K1085" s="461">
        <f t="shared" si="119"/>
        <v>0</v>
      </c>
      <c r="L1085" s="468">
        <f t="shared" si="120"/>
        <v>0</v>
      </c>
      <c r="M1085" s="467">
        <f t="shared" si="121"/>
        <v>315.64999999999998</v>
      </c>
      <c r="N1085" s="468">
        <f t="shared" si="122"/>
        <v>0</v>
      </c>
    </row>
    <row r="1086" spans="1:14" x14ac:dyDescent="0.25">
      <c r="A1086" s="398"/>
      <c r="B1086" s="399" t="s">
        <v>72</v>
      </c>
      <c r="C1086" s="400" t="s">
        <v>73</v>
      </c>
      <c r="D1086" s="401" t="s">
        <v>555</v>
      </c>
      <c r="E1086" s="398"/>
      <c r="F1086" s="402">
        <v>337.9</v>
      </c>
      <c r="G1086" s="403"/>
      <c r="H1086" s="398"/>
      <c r="I1086" s="446"/>
      <c r="J1086" s="442">
        <f t="shared" si="118"/>
        <v>0</v>
      </c>
      <c r="K1086" s="461">
        <f t="shared" si="119"/>
        <v>0</v>
      </c>
      <c r="L1086" s="468">
        <f t="shared" si="120"/>
        <v>0</v>
      </c>
      <c r="M1086" s="467">
        <f t="shared" si="121"/>
        <v>0</v>
      </c>
      <c r="N1086" s="468">
        <f t="shared" si="122"/>
        <v>0</v>
      </c>
    </row>
    <row r="1087" spans="1:14" x14ac:dyDescent="0.25">
      <c r="A1087" s="385" t="s">
        <v>163</v>
      </c>
      <c r="B1087" s="385" t="s">
        <v>53</v>
      </c>
      <c r="C1087" s="386" t="s">
        <v>196</v>
      </c>
      <c r="D1087" s="387" t="s">
        <v>197</v>
      </c>
      <c r="E1087" s="388" t="s">
        <v>56</v>
      </c>
      <c r="F1087" s="389">
        <v>101.37</v>
      </c>
      <c r="G1087" s="390">
        <v>15.78</v>
      </c>
      <c r="H1087" s="389">
        <f>ROUND(G1087*F1087,1)</f>
        <v>1599.6</v>
      </c>
      <c r="I1087" s="445"/>
      <c r="J1087" s="442">
        <f t="shared" si="118"/>
        <v>15.78</v>
      </c>
      <c r="K1087" s="461">
        <f t="shared" si="119"/>
        <v>0</v>
      </c>
      <c r="L1087" s="468">
        <f t="shared" si="120"/>
        <v>0</v>
      </c>
      <c r="M1087" s="467">
        <f t="shared" si="121"/>
        <v>15.78</v>
      </c>
      <c r="N1087" s="468">
        <f t="shared" si="122"/>
        <v>0</v>
      </c>
    </row>
    <row r="1088" spans="1:14" x14ac:dyDescent="0.25">
      <c r="A1088" s="398"/>
      <c r="B1088" s="399" t="s">
        <v>72</v>
      </c>
      <c r="C1088" s="400" t="s">
        <v>73</v>
      </c>
      <c r="D1088" s="401" t="s">
        <v>556</v>
      </c>
      <c r="E1088" s="398"/>
      <c r="F1088" s="402">
        <v>101.37</v>
      </c>
      <c r="G1088" s="403"/>
      <c r="H1088" s="398"/>
      <c r="I1088" s="445"/>
      <c r="J1088" s="442">
        <f t="shared" si="118"/>
        <v>0</v>
      </c>
      <c r="K1088" s="461">
        <f t="shared" si="119"/>
        <v>0</v>
      </c>
      <c r="L1088" s="468">
        <f t="shared" si="120"/>
        <v>0</v>
      </c>
      <c r="M1088" s="467">
        <f t="shared" si="121"/>
        <v>0</v>
      </c>
      <c r="N1088" s="468">
        <f t="shared" si="122"/>
        <v>0</v>
      </c>
    </row>
    <row r="1089" spans="1:14" ht="22.5" x14ac:dyDescent="0.25">
      <c r="A1089" s="385" t="s">
        <v>167</v>
      </c>
      <c r="B1089" s="385" t="s">
        <v>53</v>
      </c>
      <c r="C1089" s="386" t="s">
        <v>199</v>
      </c>
      <c r="D1089" s="387" t="s">
        <v>200</v>
      </c>
      <c r="E1089" s="388" t="s">
        <v>56</v>
      </c>
      <c r="F1089" s="389">
        <v>26.65</v>
      </c>
      <c r="G1089" s="390">
        <v>837.79</v>
      </c>
      <c r="H1089" s="389">
        <f>ROUND(G1089*F1089,1)</f>
        <v>22327.1</v>
      </c>
      <c r="I1089" s="446"/>
      <c r="J1089" s="442">
        <f t="shared" si="118"/>
        <v>837.79</v>
      </c>
      <c r="K1089" s="461">
        <f t="shared" si="119"/>
        <v>0</v>
      </c>
      <c r="L1089" s="468">
        <f t="shared" si="120"/>
        <v>0</v>
      </c>
      <c r="M1089" s="467">
        <f t="shared" si="121"/>
        <v>837.79</v>
      </c>
      <c r="N1089" s="468">
        <f t="shared" si="122"/>
        <v>0</v>
      </c>
    </row>
    <row r="1090" spans="1:14" x14ac:dyDescent="0.25">
      <c r="A1090" s="398"/>
      <c r="B1090" s="399" t="s">
        <v>72</v>
      </c>
      <c r="C1090" s="400" t="s">
        <v>73</v>
      </c>
      <c r="D1090" s="401" t="s">
        <v>557</v>
      </c>
      <c r="E1090" s="398"/>
      <c r="F1090" s="402">
        <v>26.65</v>
      </c>
      <c r="G1090" s="403"/>
      <c r="H1090" s="398"/>
      <c r="I1090" s="445"/>
      <c r="J1090" s="442">
        <f t="shared" si="118"/>
        <v>0</v>
      </c>
      <c r="K1090" s="461">
        <f t="shared" si="119"/>
        <v>0</v>
      </c>
      <c r="L1090" s="468">
        <f t="shared" si="120"/>
        <v>0</v>
      </c>
      <c r="M1090" s="467">
        <f t="shared" si="121"/>
        <v>0</v>
      </c>
      <c r="N1090" s="468">
        <f t="shared" si="122"/>
        <v>0</v>
      </c>
    </row>
    <row r="1091" spans="1:14" ht="22.5" x14ac:dyDescent="0.25">
      <c r="A1091" s="385" t="s">
        <v>171</v>
      </c>
      <c r="B1091" s="385" t="s">
        <v>53</v>
      </c>
      <c r="C1091" s="386" t="s">
        <v>202</v>
      </c>
      <c r="D1091" s="387" t="s">
        <v>203</v>
      </c>
      <c r="E1091" s="388" t="s">
        <v>56</v>
      </c>
      <c r="F1091" s="389">
        <v>417.84</v>
      </c>
      <c r="G1091" s="390">
        <v>1116.6199999999999</v>
      </c>
      <c r="H1091" s="389">
        <f>ROUND(G1091*F1091,1)</f>
        <v>466568.5</v>
      </c>
      <c r="I1091" s="446"/>
      <c r="J1091" s="442">
        <f t="shared" si="118"/>
        <v>1116.6199999999999</v>
      </c>
      <c r="K1091" s="461">
        <f t="shared" si="119"/>
        <v>0</v>
      </c>
      <c r="L1091" s="468">
        <f t="shared" si="120"/>
        <v>0</v>
      </c>
      <c r="M1091" s="467">
        <f t="shared" si="121"/>
        <v>1116.6199999999999</v>
      </c>
      <c r="N1091" s="468">
        <f t="shared" si="122"/>
        <v>0</v>
      </c>
    </row>
    <row r="1092" spans="1:14" x14ac:dyDescent="0.25">
      <c r="A1092" s="398"/>
      <c r="B1092" s="399" t="s">
        <v>72</v>
      </c>
      <c r="C1092" s="400" t="s">
        <v>73</v>
      </c>
      <c r="D1092" s="401" t="s">
        <v>558</v>
      </c>
      <c r="E1092" s="398"/>
      <c r="F1092" s="402">
        <v>417.84</v>
      </c>
      <c r="G1092" s="403"/>
      <c r="H1092" s="398"/>
      <c r="I1092" s="445"/>
      <c r="J1092" s="442">
        <f t="shared" si="118"/>
        <v>0</v>
      </c>
      <c r="K1092" s="461">
        <f t="shared" si="119"/>
        <v>0</v>
      </c>
      <c r="L1092" s="468">
        <f t="shared" si="120"/>
        <v>0</v>
      </c>
      <c r="M1092" s="467">
        <f t="shared" si="121"/>
        <v>0</v>
      </c>
      <c r="N1092" s="468">
        <f t="shared" si="122"/>
        <v>0</v>
      </c>
    </row>
    <row r="1093" spans="1:14" x14ac:dyDescent="0.25">
      <c r="A1093" s="385" t="s">
        <v>174</v>
      </c>
      <c r="B1093" s="385" t="s">
        <v>53</v>
      </c>
      <c r="C1093" s="386" t="s">
        <v>205</v>
      </c>
      <c r="D1093" s="387" t="s">
        <v>206</v>
      </c>
      <c r="E1093" s="388" t="s">
        <v>61</v>
      </c>
      <c r="F1093" s="389">
        <v>2074.08</v>
      </c>
      <c r="G1093" s="390">
        <v>99.96</v>
      </c>
      <c r="H1093" s="389">
        <f>ROUND(G1093*F1093,1)</f>
        <v>207325</v>
      </c>
      <c r="I1093" s="446"/>
      <c r="J1093" s="442">
        <f t="shared" si="118"/>
        <v>99.96</v>
      </c>
      <c r="K1093" s="461">
        <f t="shared" si="119"/>
        <v>0</v>
      </c>
      <c r="L1093" s="468">
        <f t="shared" si="120"/>
        <v>0</v>
      </c>
      <c r="M1093" s="467">
        <f t="shared" si="121"/>
        <v>99.96</v>
      </c>
      <c r="N1093" s="468">
        <f t="shared" si="122"/>
        <v>0</v>
      </c>
    </row>
    <row r="1094" spans="1:14" x14ac:dyDescent="0.25">
      <c r="A1094" s="398"/>
      <c r="B1094" s="399" t="s">
        <v>72</v>
      </c>
      <c r="C1094" s="400" t="s">
        <v>73</v>
      </c>
      <c r="D1094" s="401" t="s">
        <v>559</v>
      </c>
      <c r="E1094" s="398"/>
      <c r="F1094" s="402">
        <v>2074.08</v>
      </c>
      <c r="G1094" s="403"/>
      <c r="H1094" s="398"/>
      <c r="I1094" s="445"/>
      <c r="J1094" s="442">
        <f t="shared" si="118"/>
        <v>0</v>
      </c>
      <c r="K1094" s="461">
        <f t="shared" si="119"/>
        <v>0</v>
      </c>
      <c r="L1094" s="468">
        <f t="shared" si="120"/>
        <v>0</v>
      </c>
      <c r="M1094" s="467">
        <f t="shared" si="121"/>
        <v>0</v>
      </c>
      <c r="N1094" s="468">
        <f t="shared" si="122"/>
        <v>0</v>
      </c>
    </row>
    <row r="1095" spans="1:14" x14ac:dyDescent="0.25">
      <c r="A1095" s="385" t="s">
        <v>177</v>
      </c>
      <c r="B1095" s="385" t="s">
        <v>53</v>
      </c>
      <c r="C1095" s="386" t="s">
        <v>211</v>
      </c>
      <c r="D1095" s="387" t="s">
        <v>212</v>
      </c>
      <c r="E1095" s="388" t="s">
        <v>61</v>
      </c>
      <c r="F1095" s="389">
        <v>2074.08</v>
      </c>
      <c r="G1095" s="390">
        <v>149.94</v>
      </c>
      <c r="H1095" s="389">
        <f>ROUND(G1095*F1095,1)</f>
        <v>310987.59999999998</v>
      </c>
      <c r="I1095" s="446"/>
      <c r="J1095" s="442">
        <f t="shared" si="118"/>
        <v>149.94</v>
      </c>
      <c r="K1095" s="461">
        <f t="shared" si="119"/>
        <v>0</v>
      </c>
      <c r="L1095" s="468">
        <f t="shared" si="120"/>
        <v>0</v>
      </c>
      <c r="M1095" s="467">
        <f t="shared" si="121"/>
        <v>149.94</v>
      </c>
      <c r="N1095" s="468">
        <f t="shared" si="122"/>
        <v>0</v>
      </c>
    </row>
    <row r="1096" spans="1:14" x14ac:dyDescent="0.25">
      <c r="A1096" s="398"/>
      <c r="B1096" s="399" t="s">
        <v>72</v>
      </c>
      <c r="C1096" s="400" t="s">
        <v>73</v>
      </c>
      <c r="D1096" s="401" t="s">
        <v>559</v>
      </c>
      <c r="E1096" s="398"/>
      <c r="F1096" s="402">
        <v>2074.08</v>
      </c>
      <c r="G1096" s="403"/>
      <c r="H1096" s="398"/>
      <c r="I1096" s="445"/>
      <c r="J1096" s="442">
        <f t="shared" si="118"/>
        <v>0</v>
      </c>
      <c r="K1096" s="461">
        <f t="shared" si="119"/>
        <v>0</v>
      </c>
      <c r="L1096" s="468">
        <f t="shared" si="120"/>
        <v>0</v>
      </c>
      <c r="M1096" s="467">
        <f t="shared" si="121"/>
        <v>0</v>
      </c>
      <c r="N1096" s="468">
        <f t="shared" si="122"/>
        <v>0</v>
      </c>
    </row>
    <row r="1097" spans="1:14" ht="22.5" x14ac:dyDescent="0.25">
      <c r="A1097" s="385" t="s">
        <v>180</v>
      </c>
      <c r="B1097" s="385" t="s">
        <v>53</v>
      </c>
      <c r="C1097" s="386" t="s">
        <v>217</v>
      </c>
      <c r="D1097" s="387" t="s">
        <v>218</v>
      </c>
      <c r="E1097" s="388" t="s">
        <v>56</v>
      </c>
      <c r="F1097" s="389">
        <v>1786.16</v>
      </c>
      <c r="G1097" s="390">
        <v>98.26</v>
      </c>
      <c r="H1097" s="389">
        <f>ROUND(G1097*F1097,1)</f>
        <v>175508.1</v>
      </c>
      <c r="I1097" s="443">
        <f>108.2*0.42*1.1</f>
        <v>49.988400000000006</v>
      </c>
      <c r="J1097" s="442">
        <f t="shared" si="118"/>
        <v>98.26</v>
      </c>
      <c r="K1097" s="461">
        <f t="shared" si="119"/>
        <v>4911.860184000001</v>
      </c>
      <c r="L1097" s="468">
        <f t="shared" si="120"/>
        <v>49.988400000000006</v>
      </c>
      <c r="M1097" s="467">
        <f t="shared" si="121"/>
        <v>98.26</v>
      </c>
      <c r="N1097" s="468">
        <f t="shared" si="122"/>
        <v>4911.860184000001</v>
      </c>
    </row>
    <row r="1098" spans="1:14" x14ac:dyDescent="0.25">
      <c r="A1098" s="409"/>
      <c r="B1098" s="399" t="s">
        <v>72</v>
      </c>
      <c r="C1098" s="410" t="s">
        <v>73</v>
      </c>
      <c r="D1098" s="411" t="s">
        <v>508</v>
      </c>
      <c r="E1098" s="409"/>
      <c r="F1098" s="410" t="s">
        <v>73</v>
      </c>
      <c r="G1098" s="412"/>
      <c r="H1098" s="409"/>
      <c r="I1098" s="445"/>
      <c r="J1098" s="442">
        <f t="shared" si="118"/>
        <v>0</v>
      </c>
      <c r="K1098" s="461">
        <f t="shared" si="119"/>
        <v>0</v>
      </c>
      <c r="L1098" s="468">
        <f t="shared" si="120"/>
        <v>0</v>
      </c>
      <c r="M1098" s="467">
        <f t="shared" si="121"/>
        <v>0</v>
      </c>
      <c r="N1098" s="468">
        <f t="shared" si="122"/>
        <v>0</v>
      </c>
    </row>
    <row r="1099" spans="1:14" x14ac:dyDescent="0.25">
      <c r="A1099" s="398"/>
      <c r="B1099" s="399" t="s">
        <v>72</v>
      </c>
      <c r="C1099" s="400" t="s">
        <v>73</v>
      </c>
      <c r="D1099" s="401" t="s">
        <v>560</v>
      </c>
      <c r="E1099" s="398"/>
      <c r="F1099" s="402">
        <v>1065.92</v>
      </c>
      <c r="G1099" s="403"/>
      <c r="H1099" s="398"/>
      <c r="I1099" s="446"/>
      <c r="J1099" s="442">
        <f t="shared" si="118"/>
        <v>0</v>
      </c>
      <c r="K1099" s="461">
        <f t="shared" si="119"/>
        <v>0</v>
      </c>
      <c r="L1099" s="468">
        <f t="shared" si="120"/>
        <v>0</v>
      </c>
      <c r="M1099" s="467">
        <f t="shared" si="121"/>
        <v>0</v>
      </c>
      <c r="N1099" s="468">
        <f t="shared" si="122"/>
        <v>0</v>
      </c>
    </row>
    <row r="1100" spans="1:14" x14ac:dyDescent="0.25">
      <c r="A1100" s="409"/>
      <c r="B1100" s="399" t="s">
        <v>72</v>
      </c>
      <c r="C1100" s="410" t="s">
        <v>73</v>
      </c>
      <c r="D1100" s="411" t="s">
        <v>510</v>
      </c>
      <c r="E1100" s="409"/>
      <c r="F1100" s="410" t="s">
        <v>73</v>
      </c>
      <c r="G1100" s="412"/>
      <c r="H1100" s="409"/>
      <c r="I1100" s="445"/>
      <c r="J1100" s="442">
        <f t="shared" si="118"/>
        <v>0</v>
      </c>
      <c r="K1100" s="461">
        <f t="shared" si="119"/>
        <v>0</v>
      </c>
      <c r="L1100" s="468">
        <f t="shared" si="120"/>
        <v>0</v>
      </c>
      <c r="M1100" s="467">
        <f t="shared" si="121"/>
        <v>0</v>
      </c>
      <c r="N1100" s="468">
        <f t="shared" si="122"/>
        <v>0</v>
      </c>
    </row>
    <row r="1101" spans="1:14" x14ac:dyDescent="0.25">
      <c r="A1101" s="398"/>
      <c r="B1101" s="399" t="s">
        <v>72</v>
      </c>
      <c r="C1101" s="400" t="s">
        <v>73</v>
      </c>
      <c r="D1101" s="401" t="s">
        <v>561</v>
      </c>
      <c r="E1101" s="398"/>
      <c r="F1101" s="402">
        <v>720.24</v>
      </c>
      <c r="G1101" s="403"/>
      <c r="H1101" s="398"/>
      <c r="I1101" s="446"/>
      <c r="J1101" s="442">
        <f t="shared" si="118"/>
        <v>0</v>
      </c>
      <c r="K1101" s="461">
        <f t="shared" si="119"/>
        <v>0</v>
      </c>
      <c r="L1101" s="468">
        <f t="shared" si="120"/>
        <v>0</v>
      </c>
      <c r="M1101" s="467">
        <f t="shared" si="121"/>
        <v>0</v>
      </c>
      <c r="N1101" s="468">
        <f t="shared" si="122"/>
        <v>0</v>
      </c>
    </row>
    <row r="1102" spans="1:14" x14ac:dyDescent="0.25">
      <c r="A1102" s="404"/>
      <c r="B1102" s="399" t="s">
        <v>72</v>
      </c>
      <c r="C1102" s="405" t="s">
        <v>73</v>
      </c>
      <c r="D1102" s="406" t="s">
        <v>496</v>
      </c>
      <c r="E1102" s="404"/>
      <c r="F1102" s="407">
        <v>1786.16</v>
      </c>
      <c r="G1102" s="408"/>
      <c r="H1102" s="404"/>
      <c r="I1102" s="445"/>
      <c r="J1102" s="442">
        <f t="shared" si="118"/>
        <v>0</v>
      </c>
      <c r="K1102" s="461">
        <f t="shared" si="119"/>
        <v>0</v>
      </c>
      <c r="L1102" s="468">
        <f t="shared" si="120"/>
        <v>0</v>
      </c>
      <c r="M1102" s="467">
        <f t="shared" si="121"/>
        <v>0</v>
      </c>
      <c r="N1102" s="468">
        <f t="shared" si="122"/>
        <v>0</v>
      </c>
    </row>
    <row r="1103" spans="1:14" ht="22.5" x14ac:dyDescent="0.25">
      <c r="A1103" s="385" t="s">
        <v>183</v>
      </c>
      <c r="B1103" s="385" t="s">
        <v>53</v>
      </c>
      <c r="C1103" s="386" t="s">
        <v>220</v>
      </c>
      <c r="D1103" s="387" t="s">
        <v>221</v>
      </c>
      <c r="E1103" s="388" t="s">
        <v>56</v>
      </c>
      <c r="F1103" s="389">
        <v>342.32</v>
      </c>
      <c r="G1103" s="390">
        <v>247.39</v>
      </c>
      <c r="H1103" s="389">
        <f>ROUND(G1103*F1103,1)</f>
        <v>84686.5</v>
      </c>
      <c r="I1103" s="446"/>
      <c r="J1103" s="442">
        <f t="shared" si="118"/>
        <v>247.39</v>
      </c>
      <c r="K1103" s="461">
        <f t="shared" si="119"/>
        <v>0</v>
      </c>
      <c r="L1103" s="468">
        <f t="shared" si="120"/>
        <v>0</v>
      </c>
      <c r="M1103" s="467">
        <f t="shared" si="121"/>
        <v>247.39</v>
      </c>
      <c r="N1103" s="468">
        <f t="shared" si="122"/>
        <v>0</v>
      </c>
    </row>
    <row r="1104" spans="1:14" x14ac:dyDescent="0.25">
      <c r="A1104" s="409"/>
      <c r="B1104" s="399" t="s">
        <v>72</v>
      </c>
      <c r="C1104" s="410" t="s">
        <v>73</v>
      </c>
      <c r="D1104" s="411" t="s">
        <v>512</v>
      </c>
      <c r="E1104" s="409"/>
      <c r="F1104" s="410" t="s">
        <v>73</v>
      </c>
      <c r="G1104" s="412"/>
      <c r="H1104" s="409"/>
      <c r="I1104" s="445"/>
      <c r="J1104" s="442">
        <f t="shared" si="118"/>
        <v>0</v>
      </c>
      <c r="K1104" s="461">
        <f t="shared" si="119"/>
        <v>0</v>
      </c>
      <c r="L1104" s="468">
        <f t="shared" si="120"/>
        <v>0</v>
      </c>
      <c r="M1104" s="467">
        <f t="shared" si="121"/>
        <v>0</v>
      </c>
      <c r="N1104" s="468">
        <f t="shared" si="122"/>
        <v>0</v>
      </c>
    </row>
    <row r="1105" spans="1:14" x14ac:dyDescent="0.25">
      <c r="A1105" s="398"/>
      <c r="B1105" s="399" t="s">
        <v>72</v>
      </c>
      <c r="C1105" s="400" t="s">
        <v>73</v>
      </c>
      <c r="D1105" s="401" t="s">
        <v>562</v>
      </c>
      <c r="E1105" s="398"/>
      <c r="F1105" s="402">
        <v>342.32</v>
      </c>
      <c r="G1105" s="403"/>
      <c r="H1105" s="398"/>
      <c r="I1105" s="446"/>
      <c r="J1105" s="442">
        <f t="shared" si="118"/>
        <v>0</v>
      </c>
      <c r="K1105" s="461">
        <f t="shared" si="119"/>
        <v>0</v>
      </c>
      <c r="L1105" s="468">
        <f t="shared" si="120"/>
        <v>0</v>
      </c>
      <c r="M1105" s="467">
        <f t="shared" si="121"/>
        <v>0</v>
      </c>
      <c r="N1105" s="468">
        <f t="shared" si="122"/>
        <v>0</v>
      </c>
    </row>
    <row r="1106" spans="1:14" x14ac:dyDescent="0.25">
      <c r="A1106" s="385" t="s">
        <v>186</v>
      </c>
      <c r="B1106" s="385" t="s">
        <v>53</v>
      </c>
      <c r="C1106" s="386" t="s">
        <v>223</v>
      </c>
      <c r="D1106" s="387" t="s">
        <v>224</v>
      </c>
      <c r="E1106" s="388" t="s">
        <v>56</v>
      </c>
      <c r="F1106" s="389">
        <v>342.32</v>
      </c>
      <c r="G1106" s="390">
        <v>44.72</v>
      </c>
      <c r="H1106" s="389">
        <f>ROUND(G1106*F1106,1)</f>
        <v>15308.6</v>
      </c>
      <c r="I1106" s="442">
        <f>I1097</f>
        <v>49.988400000000006</v>
      </c>
      <c r="J1106" s="442">
        <f t="shared" si="118"/>
        <v>44.72</v>
      </c>
      <c r="K1106" s="461">
        <f t="shared" si="119"/>
        <v>2235.4812480000001</v>
      </c>
      <c r="L1106" s="468">
        <f t="shared" si="120"/>
        <v>49.988400000000006</v>
      </c>
      <c r="M1106" s="467">
        <f t="shared" si="121"/>
        <v>44.72</v>
      </c>
      <c r="N1106" s="468">
        <f t="shared" si="122"/>
        <v>2235.4812480000001</v>
      </c>
    </row>
    <row r="1107" spans="1:14" x14ac:dyDescent="0.25">
      <c r="A1107" s="409"/>
      <c r="B1107" s="399" t="s">
        <v>72</v>
      </c>
      <c r="C1107" s="410" t="s">
        <v>73</v>
      </c>
      <c r="D1107" s="411" t="s">
        <v>512</v>
      </c>
      <c r="E1107" s="409"/>
      <c r="F1107" s="410" t="s">
        <v>73</v>
      </c>
      <c r="G1107" s="412"/>
      <c r="H1107" s="409"/>
      <c r="I1107" s="446"/>
      <c r="J1107" s="442">
        <f t="shared" si="118"/>
        <v>0</v>
      </c>
      <c r="K1107" s="461">
        <f t="shared" si="119"/>
        <v>0</v>
      </c>
      <c r="L1107" s="468">
        <f t="shared" si="120"/>
        <v>0</v>
      </c>
      <c r="M1107" s="467">
        <f t="shared" si="121"/>
        <v>0</v>
      </c>
      <c r="N1107" s="468">
        <f t="shared" si="122"/>
        <v>0</v>
      </c>
    </row>
    <row r="1108" spans="1:14" x14ac:dyDescent="0.25">
      <c r="A1108" s="398"/>
      <c r="B1108" s="399" t="s">
        <v>72</v>
      </c>
      <c r="C1108" s="400" t="s">
        <v>73</v>
      </c>
      <c r="D1108" s="401" t="s">
        <v>562</v>
      </c>
      <c r="E1108" s="398"/>
      <c r="F1108" s="402">
        <v>342.32</v>
      </c>
      <c r="G1108" s="403"/>
      <c r="H1108" s="398"/>
      <c r="I1108" s="445"/>
      <c r="J1108" s="442">
        <f t="shared" si="118"/>
        <v>0</v>
      </c>
      <c r="K1108" s="461">
        <f t="shared" si="119"/>
        <v>0</v>
      </c>
      <c r="L1108" s="468">
        <f t="shared" si="120"/>
        <v>0</v>
      </c>
      <c r="M1108" s="467">
        <f t="shared" si="121"/>
        <v>0</v>
      </c>
      <c r="N1108" s="468">
        <f t="shared" si="122"/>
        <v>0</v>
      </c>
    </row>
    <row r="1109" spans="1:14" x14ac:dyDescent="0.25">
      <c r="A1109" s="385" t="s">
        <v>189</v>
      </c>
      <c r="B1109" s="385" t="s">
        <v>53</v>
      </c>
      <c r="C1109" s="386" t="s">
        <v>226</v>
      </c>
      <c r="D1109" s="387" t="s">
        <v>227</v>
      </c>
      <c r="E1109" s="388" t="s">
        <v>56</v>
      </c>
      <c r="F1109" s="389">
        <v>342.32</v>
      </c>
      <c r="G1109" s="390">
        <v>11.84</v>
      </c>
      <c r="H1109" s="389">
        <f>ROUND(G1109*F1109,1)</f>
        <v>4053.1</v>
      </c>
      <c r="I1109" s="446"/>
      <c r="J1109" s="442">
        <f t="shared" si="118"/>
        <v>11.84</v>
      </c>
      <c r="K1109" s="461">
        <f t="shared" si="119"/>
        <v>0</v>
      </c>
      <c r="L1109" s="468">
        <f t="shared" si="120"/>
        <v>0</v>
      </c>
      <c r="M1109" s="467">
        <f t="shared" si="121"/>
        <v>11.84</v>
      </c>
      <c r="N1109" s="468">
        <f t="shared" si="122"/>
        <v>0</v>
      </c>
    </row>
    <row r="1110" spans="1:14" x14ac:dyDescent="0.25">
      <c r="A1110" s="398"/>
      <c r="B1110" s="399" t="s">
        <v>72</v>
      </c>
      <c r="C1110" s="400" t="s">
        <v>73</v>
      </c>
      <c r="D1110" s="401" t="s">
        <v>562</v>
      </c>
      <c r="E1110" s="398"/>
      <c r="F1110" s="402">
        <v>342.32</v>
      </c>
      <c r="G1110" s="403"/>
      <c r="H1110" s="398"/>
      <c r="I1110" s="445"/>
      <c r="J1110" s="442">
        <f t="shared" si="118"/>
        <v>0</v>
      </c>
      <c r="K1110" s="461">
        <f t="shared" si="119"/>
        <v>0</v>
      </c>
      <c r="L1110" s="468">
        <f t="shared" si="120"/>
        <v>0</v>
      </c>
      <c r="M1110" s="467">
        <f t="shared" si="121"/>
        <v>0</v>
      </c>
      <c r="N1110" s="468">
        <f t="shared" si="122"/>
        <v>0</v>
      </c>
    </row>
    <row r="1111" spans="1:14" ht="22.5" x14ac:dyDescent="0.25">
      <c r="A1111" s="385" t="s">
        <v>192</v>
      </c>
      <c r="B1111" s="385" t="s">
        <v>53</v>
      </c>
      <c r="C1111" s="386" t="s">
        <v>41</v>
      </c>
      <c r="D1111" s="387" t="s">
        <v>42</v>
      </c>
      <c r="E1111" s="388" t="s">
        <v>43</v>
      </c>
      <c r="F1111" s="389">
        <v>684.64</v>
      </c>
      <c r="G1111" s="390">
        <v>116</v>
      </c>
      <c r="H1111" s="389">
        <f>ROUND(G1111*F1111,1)</f>
        <v>79418.2</v>
      </c>
      <c r="I1111" s="446"/>
      <c r="J1111" s="442">
        <f t="shared" si="118"/>
        <v>116</v>
      </c>
      <c r="K1111" s="461">
        <f t="shared" si="119"/>
        <v>0</v>
      </c>
      <c r="L1111" s="468">
        <f t="shared" si="120"/>
        <v>0</v>
      </c>
      <c r="M1111" s="467">
        <f t="shared" si="121"/>
        <v>116</v>
      </c>
      <c r="N1111" s="468">
        <f t="shared" si="122"/>
        <v>0</v>
      </c>
    </row>
    <row r="1112" spans="1:14" x14ac:dyDescent="0.25">
      <c r="A1112" s="398"/>
      <c r="B1112" s="399" t="s">
        <v>72</v>
      </c>
      <c r="C1112" s="400" t="s">
        <v>73</v>
      </c>
      <c r="D1112" s="401" t="s">
        <v>562</v>
      </c>
      <c r="E1112" s="398"/>
      <c r="F1112" s="402">
        <v>342.32</v>
      </c>
      <c r="G1112" s="403"/>
      <c r="H1112" s="398"/>
      <c r="I1112" s="445"/>
      <c r="J1112" s="442">
        <f t="shared" si="118"/>
        <v>0</v>
      </c>
      <c r="K1112" s="461">
        <f t="shared" si="119"/>
        <v>0</v>
      </c>
      <c r="L1112" s="468">
        <f t="shared" si="120"/>
        <v>0</v>
      </c>
      <c r="M1112" s="467">
        <f t="shared" si="121"/>
        <v>0</v>
      </c>
      <c r="N1112" s="468">
        <f t="shared" si="122"/>
        <v>0</v>
      </c>
    </row>
    <row r="1113" spans="1:14" x14ac:dyDescent="0.25">
      <c r="A1113" s="398"/>
      <c r="B1113" s="399" t="s">
        <v>72</v>
      </c>
      <c r="C1113" s="398"/>
      <c r="D1113" s="401" t="s">
        <v>563</v>
      </c>
      <c r="E1113" s="398"/>
      <c r="F1113" s="402">
        <v>684.64</v>
      </c>
      <c r="G1113" s="403"/>
      <c r="H1113" s="398"/>
      <c r="I1113" s="446"/>
      <c r="J1113" s="442">
        <f t="shared" si="118"/>
        <v>0</v>
      </c>
      <c r="K1113" s="461">
        <f t="shared" si="119"/>
        <v>0</v>
      </c>
      <c r="L1113" s="468">
        <f t="shared" si="120"/>
        <v>0</v>
      </c>
      <c r="M1113" s="467">
        <f t="shared" si="121"/>
        <v>0</v>
      </c>
      <c r="N1113" s="468">
        <f t="shared" si="122"/>
        <v>0</v>
      </c>
    </row>
    <row r="1114" spans="1:14" ht="22.5" x14ac:dyDescent="0.25">
      <c r="A1114" s="385" t="s">
        <v>195</v>
      </c>
      <c r="B1114" s="385" t="s">
        <v>53</v>
      </c>
      <c r="C1114" s="386" t="s">
        <v>230</v>
      </c>
      <c r="D1114" s="387" t="s">
        <v>231</v>
      </c>
      <c r="E1114" s="388" t="s">
        <v>56</v>
      </c>
      <c r="F1114" s="389">
        <v>720.24</v>
      </c>
      <c r="G1114" s="390">
        <v>143.36000000000001</v>
      </c>
      <c r="H1114" s="389">
        <f>ROUND(G1114*F1114,1)</f>
        <v>103253.6</v>
      </c>
      <c r="I1114" s="442">
        <f>I1106</f>
        <v>49.988400000000006</v>
      </c>
      <c r="J1114" s="442">
        <f t="shared" si="118"/>
        <v>143.36000000000001</v>
      </c>
      <c r="K1114" s="461">
        <f t="shared" si="119"/>
        <v>7166.3370240000013</v>
      </c>
      <c r="L1114" s="468">
        <f t="shared" si="120"/>
        <v>49.988400000000006</v>
      </c>
      <c r="M1114" s="467">
        <f t="shared" si="121"/>
        <v>143.36000000000001</v>
      </c>
      <c r="N1114" s="468">
        <f t="shared" si="122"/>
        <v>7166.3370240000013</v>
      </c>
    </row>
    <row r="1115" spans="1:14" x14ac:dyDescent="0.25">
      <c r="A1115" s="409"/>
      <c r="B1115" s="399" t="s">
        <v>72</v>
      </c>
      <c r="C1115" s="410" t="s">
        <v>73</v>
      </c>
      <c r="D1115" s="411" t="s">
        <v>515</v>
      </c>
      <c r="E1115" s="409"/>
      <c r="F1115" s="410" t="s">
        <v>73</v>
      </c>
      <c r="G1115" s="412"/>
      <c r="H1115" s="409"/>
      <c r="I1115" s="446"/>
      <c r="J1115" s="442">
        <f t="shared" si="118"/>
        <v>0</v>
      </c>
      <c r="K1115" s="461">
        <f t="shared" si="119"/>
        <v>0</v>
      </c>
      <c r="L1115" s="468">
        <f t="shared" si="120"/>
        <v>0</v>
      </c>
      <c r="M1115" s="467">
        <f t="shared" si="121"/>
        <v>0</v>
      </c>
      <c r="N1115" s="468">
        <f t="shared" si="122"/>
        <v>0</v>
      </c>
    </row>
    <row r="1116" spans="1:14" x14ac:dyDescent="0.25">
      <c r="A1116" s="398"/>
      <c r="B1116" s="399" t="s">
        <v>72</v>
      </c>
      <c r="C1116" s="400" t="s">
        <v>73</v>
      </c>
      <c r="D1116" s="401" t="s">
        <v>564</v>
      </c>
      <c r="E1116" s="398"/>
      <c r="F1116" s="402">
        <v>664.07</v>
      </c>
      <c r="G1116" s="403"/>
      <c r="H1116" s="398"/>
      <c r="I1116" s="445"/>
      <c r="J1116" s="442">
        <f t="shared" si="118"/>
        <v>0</v>
      </c>
      <c r="K1116" s="461">
        <f t="shared" si="119"/>
        <v>0</v>
      </c>
      <c r="L1116" s="468">
        <f t="shared" si="120"/>
        <v>0</v>
      </c>
      <c r="M1116" s="467">
        <f t="shared" si="121"/>
        <v>0</v>
      </c>
      <c r="N1116" s="468">
        <f t="shared" si="122"/>
        <v>0</v>
      </c>
    </row>
    <row r="1117" spans="1:14" x14ac:dyDescent="0.25">
      <c r="A1117" s="409"/>
      <c r="B1117" s="399" t="s">
        <v>72</v>
      </c>
      <c r="C1117" s="410" t="s">
        <v>73</v>
      </c>
      <c r="D1117" s="411" t="s">
        <v>517</v>
      </c>
      <c r="E1117" s="409"/>
      <c r="F1117" s="410" t="s">
        <v>73</v>
      </c>
      <c r="G1117" s="412"/>
      <c r="H1117" s="409"/>
      <c r="I1117" s="446"/>
      <c r="J1117" s="442">
        <f t="shared" si="118"/>
        <v>0</v>
      </c>
      <c r="K1117" s="461">
        <f t="shared" si="119"/>
        <v>0</v>
      </c>
      <c r="L1117" s="468">
        <f t="shared" si="120"/>
        <v>0</v>
      </c>
      <c r="M1117" s="467">
        <f t="shared" si="121"/>
        <v>0</v>
      </c>
      <c r="N1117" s="468">
        <f t="shared" si="122"/>
        <v>0</v>
      </c>
    </row>
    <row r="1118" spans="1:14" x14ac:dyDescent="0.25">
      <c r="A1118" s="398"/>
      <c r="B1118" s="399" t="s">
        <v>72</v>
      </c>
      <c r="C1118" s="400" t="s">
        <v>73</v>
      </c>
      <c r="D1118" s="401" t="s">
        <v>565</v>
      </c>
      <c r="E1118" s="398"/>
      <c r="F1118" s="402">
        <v>56.17</v>
      </c>
      <c r="G1118" s="403"/>
      <c r="H1118" s="398"/>
      <c r="I1118" s="445"/>
      <c r="J1118" s="442">
        <f t="shared" si="118"/>
        <v>0</v>
      </c>
      <c r="K1118" s="461">
        <f t="shared" si="119"/>
        <v>0</v>
      </c>
      <c r="L1118" s="468">
        <f t="shared" si="120"/>
        <v>0</v>
      </c>
      <c r="M1118" s="467">
        <f t="shared" si="121"/>
        <v>0</v>
      </c>
      <c r="N1118" s="468">
        <f t="shared" si="122"/>
        <v>0</v>
      </c>
    </row>
    <row r="1119" spans="1:14" x14ac:dyDescent="0.25">
      <c r="A1119" s="409"/>
      <c r="B1119" s="399" t="s">
        <v>72</v>
      </c>
      <c r="C1119" s="410" t="s">
        <v>73</v>
      </c>
      <c r="D1119" s="411" t="s">
        <v>519</v>
      </c>
      <c r="E1119" s="409"/>
      <c r="F1119" s="410" t="s">
        <v>73</v>
      </c>
      <c r="G1119" s="412"/>
      <c r="H1119" s="409"/>
      <c r="I1119" s="446"/>
      <c r="J1119" s="442">
        <f t="shared" si="118"/>
        <v>0</v>
      </c>
      <c r="K1119" s="461">
        <f t="shared" si="119"/>
        <v>0</v>
      </c>
      <c r="L1119" s="468">
        <f t="shared" si="120"/>
        <v>0</v>
      </c>
      <c r="M1119" s="467">
        <f t="shared" si="121"/>
        <v>0</v>
      </c>
      <c r="N1119" s="468">
        <f t="shared" si="122"/>
        <v>0</v>
      </c>
    </row>
    <row r="1120" spans="1:14" x14ac:dyDescent="0.25">
      <c r="A1120" s="398"/>
      <c r="B1120" s="399" t="s">
        <v>72</v>
      </c>
      <c r="C1120" s="400" t="s">
        <v>73</v>
      </c>
      <c r="D1120" s="401" t="s">
        <v>520</v>
      </c>
      <c r="E1120" s="398"/>
      <c r="F1120" s="402">
        <v>0</v>
      </c>
      <c r="G1120" s="403"/>
      <c r="H1120" s="398"/>
      <c r="I1120" s="446"/>
      <c r="J1120" s="442">
        <f t="shared" ref="J1120:J1182" si="123">G1120</f>
        <v>0</v>
      </c>
      <c r="K1120" s="461">
        <f t="shared" ref="K1120:K1182" si="124">I1120*J1120</f>
        <v>0</v>
      </c>
      <c r="L1120" s="468">
        <f t="shared" ref="L1120:L1183" si="125">I1120</f>
        <v>0</v>
      </c>
      <c r="M1120" s="467">
        <f t="shared" ref="M1120:M1183" si="126">J1120</f>
        <v>0</v>
      </c>
      <c r="N1120" s="468">
        <f t="shared" ref="N1120:N1183" si="127">L1120*M1120</f>
        <v>0</v>
      </c>
    </row>
    <row r="1121" spans="1:14" x14ac:dyDescent="0.25">
      <c r="A1121" s="404"/>
      <c r="B1121" s="399" t="s">
        <v>72</v>
      </c>
      <c r="C1121" s="405" t="s">
        <v>73</v>
      </c>
      <c r="D1121" s="406" t="s">
        <v>496</v>
      </c>
      <c r="E1121" s="404"/>
      <c r="F1121" s="407">
        <v>720.24</v>
      </c>
      <c r="G1121" s="408"/>
      <c r="H1121" s="404"/>
      <c r="I1121" s="446"/>
      <c r="J1121" s="442">
        <f t="shared" si="123"/>
        <v>0</v>
      </c>
      <c r="K1121" s="461">
        <f t="shared" si="124"/>
        <v>0</v>
      </c>
      <c r="L1121" s="468">
        <f t="shared" si="125"/>
        <v>0</v>
      </c>
      <c r="M1121" s="467">
        <f t="shared" si="126"/>
        <v>0</v>
      </c>
      <c r="N1121" s="468">
        <f t="shared" si="127"/>
        <v>0</v>
      </c>
    </row>
    <row r="1122" spans="1:14" ht="22.5" x14ac:dyDescent="0.25">
      <c r="A1122" s="385" t="s">
        <v>198</v>
      </c>
      <c r="B1122" s="385" t="s">
        <v>53</v>
      </c>
      <c r="C1122" s="386" t="s">
        <v>233</v>
      </c>
      <c r="D1122" s="387" t="s">
        <v>234</v>
      </c>
      <c r="E1122" s="388" t="s">
        <v>56</v>
      </c>
      <c r="F1122" s="389">
        <v>226.22</v>
      </c>
      <c r="G1122" s="390">
        <v>318.27999999999997</v>
      </c>
      <c r="H1122" s="389">
        <f>ROUND(G1122*F1122,1)</f>
        <v>72001.3</v>
      </c>
      <c r="I1122" s="446"/>
      <c r="J1122" s="442">
        <f t="shared" si="123"/>
        <v>318.27999999999997</v>
      </c>
      <c r="K1122" s="461">
        <f t="shared" si="124"/>
        <v>0</v>
      </c>
      <c r="L1122" s="468">
        <f t="shared" si="125"/>
        <v>0</v>
      </c>
      <c r="M1122" s="467">
        <f t="shared" si="126"/>
        <v>318.27999999999997</v>
      </c>
      <c r="N1122" s="468">
        <f t="shared" si="127"/>
        <v>0</v>
      </c>
    </row>
    <row r="1123" spans="1:14" x14ac:dyDescent="0.25">
      <c r="A1123" s="398"/>
      <c r="B1123" s="399" t="s">
        <v>72</v>
      </c>
      <c r="C1123" s="400" t="s">
        <v>73</v>
      </c>
      <c r="D1123" s="401" t="s">
        <v>566</v>
      </c>
      <c r="E1123" s="398"/>
      <c r="F1123" s="402">
        <v>226.22</v>
      </c>
      <c r="G1123" s="403"/>
      <c r="H1123" s="398"/>
      <c r="I1123" s="446"/>
      <c r="J1123" s="442">
        <f t="shared" si="123"/>
        <v>0</v>
      </c>
      <c r="K1123" s="461">
        <f t="shared" si="124"/>
        <v>0</v>
      </c>
      <c r="L1123" s="468">
        <f t="shared" si="125"/>
        <v>0</v>
      </c>
      <c r="M1123" s="467">
        <f t="shared" si="126"/>
        <v>0</v>
      </c>
      <c r="N1123" s="468">
        <f t="shared" si="127"/>
        <v>0</v>
      </c>
    </row>
    <row r="1124" spans="1:14" x14ac:dyDescent="0.25">
      <c r="A1124" s="391" t="s">
        <v>201</v>
      </c>
      <c r="B1124" s="391" t="s">
        <v>69</v>
      </c>
      <c r="C1124" s="392" t="s">
        <v>236</v>
      </c>
      <c r="D1124" s="393" t="s">
        <v>237</v>
      </c>
      <c r="E1124" s="394" t="s">
        <v>43</v>
      </c>
      <c r="F1124" s="395">
        <v>452.44</v>
      </c>
      <c r="G1124" s="396">
        <v>172.71</v>
      </c>
      <c r="H1124" s="395">
        <f>ROUND(G1124*F1124,1)</f>
        <v>78140.899999999994</v>
      </c>
      <c r="I1124" s="445"/>
      <c r="J1124" s="442">
        <f t="shared" si="123"/>
        <v>172.71</v>
      </c>
      <c r="K1124" s="461">
        <f t="shared" si="124"/>
        <v>0</v>
      </c>
      <c r="L1124" s="468">
        <f t="shared" si="125"/>
        <v>0</v>
      </c>
      <c r="M1124" s="467">
        <f t="shared" si="126"/>
        <v>172.71</v>
      </c>
      <c r="N1124" s="468">
        <f t="shared" si="127"/>
        <v>0</v>
      </c>
    </row>
    <row r="1125" spans="1:14" x14ac:dyDescent="0.25">
      <c r="A1125" s="398"/>
      <c r="B1125" s="399" t="s">
        <v>72</v>
      </c>
      <c r="C1125" s="400" t="s">
        <v>73</v>
      </c>
      <c r="D1125" s="401" t="s">
        <v>566</v>
      </c>
      <c r="E1125" s="398"/>
      <c r="F1125" s="402">
        <v>226.22</v>
      </c>
      <c r="G1125" s="403"/>
      <c r="H1125" s="398"/>
      <c r="I1125" s="446"/>
      <c r="J1125" s="442">
        <f t="shared" si="123"/>
        <v>0</v>
      </c>
      <c r="K1125" s="461">
        <f t="shared" si="124"/>
        <v>0</v>
      </c>
      <c r="L1125" s="468">
        <f t="shared" si="125"/>
        <v>0</v>
      </c>
      <c r="M1125" s="467">
        <f t="shared" si="126"/>
        <v>0</v>
      </c>
      <c r="N1125" s="468">
        <f t="shared" si="127"/>
        <v>0</v>
      </c>
    </row>
    <row r="1126" spans="1:14" x14ac:dyDescent="0.25">
      <c r="A1126" s="398"/>
      <c r="B1126" s="399" t="s">
        <v>72</v>
      </c>
      <c r="C1126" s="398"/>
      <c r="D1126" s="401" t="s">
        <v>567</v>
      </c>
      <c r="E1126" s="398"/>
      <c r="F1126" s="402">
        <v>452.44</v>
      </c>
      <c r="G1126" s="403"/>
      <c r="H1126" s="398"/>
      <c r="I1126" s="446"/>
      <c r="J1126" s="442">
        <f t="shared" si="123"/>
        <v>0</v>
      </c>
      <c r="K1126" s="461">
        <f t="shared" si="124"/>
        <v>0</v>
      </c>
      <c r="L1126" s="468">
        <f t="shared" si="125"/>
        <v>0</v>
      </c>
      <c r="M1126" s="467">
        <f t="shared" si="126"/>
        <v>0</v>
      </c>
      <c r="N1126" s="468">
        <f t="shared" si="127"/>
        <v>0</v>
      </c>
    </row>
    <row r="1127" spans="1:14" x14ac:dyDescent="0.25">
      <c r="A1127" s="378"/>
      <c r="B1127" s="379" t="s">
        <v>48</v>
      </c>
      <c r="C1127" s="383" t="s">
        <v>133</v>
      </c>
      <c r="D1127" s="383" t="s">
        <v>247</v>
      </c>
      <c r="E1127" s="378"/>
      <c r="F1127" s="378"/>
      <c r="G1127" s="381"/>
      <c r="H1127" s="384">
        <f>AG1127</f>
        <v>0</v>
      </c>
      <c r="I1127" s="445"/>
      <c r="J1127" s="442">
        <f t="shared" si="123"/>
        <v>0</v>
      </c>
      <c r="K1127" s="461">
        <f t="shared" si="124"/>
        <v>0</v>
      </c>
      <c r="L1127" s="468">
        <f t="shared" si="125"/>
        <v>0</v>
      </c>
      <c r="M1127" s="467">
        <f t="shared" si="126"/>
        <v>0</v>
      </c>
      <c r="N1127" s="468">
        <f t="shared" si="127"/>
        <v>0</v>
      </c>
    </row>
    <row r="1128" spans="1:14" x14ac:dyDescent="0.25">
      <c r="A1128" s="385" t="s">
        <v>204</v>
      </c>
      <c r="B1128" s="385" t="s">
        <v>53</v>
      </c>
      <c r="C1128" s="386" t="s">
        <v>249</v>
      </c>
      <c r="D1128" s="387" t="s">
        <v>250</v>
      </c>
      <c r="E1128" s="388" t="s">
        <v>114</v>
      </c>
      <c r="F1128" s="389">
        <v>376.74</v>
      </c>
      <c r="G1128" s="390">
        <v>32.880000000000003</v>
      </c>
      <c r="H1128" s="389">
        <f>ROUND(G1128*F1128,1)</f>
        <v>12387.2</v>
      </c>
      <c r="I1128" s="446"/>
      <c r="J1128" s="442">
        <f t="shared" si="123"/>
        <v>32.880000000000003</v>
      </c>
      <c r="K1128" s="461">
        <f t="shared" si="124"/>
        <v>0</v>
      </c>
      <c r="L1128" s="468">
        <f t="shared" si="125"/>
        <v>0</v>
      </c>
      <c r="M1128" s="467">
        <f t="shared" si="126"/>
        <v>32.880000000000003</v>
      </c>
      <c r="N1128" s="468">
        <f t="shared" si="127"/>
        <v>0</v>
      </c>
    </row>
    <row r="1129" spans="1:14" x14ac:dyDescent="0.25">
      <c r="A1129" s="398"/>
      <c r="B1129" s="399" t="s">
        <v>72</v>
      </c>
      <c r="C1129" s="400" t="s">
        <v>73</v>
      </c>
      <c r="D1129" s="401" t="s">
        <v>568</v>
      </c>
      <c r="E1129" s="398"/>
      <c r="F1129" s="402">
        <v>376.74</v>
      </c>
      <c r="G1129" s="403"/>
      <c r="H1129" s="398"/>
      <c r="I1129" s="446"/>
      <c r="J1129" s="442">
        <f t="shared" si="123"/>
        <v>0</v>
      </c>
      <c r="K1129" s="461">
        <f t="shared" si="124"/>
        <v>0</v>
      </c>
      <c r="L1129" s="468">
        <f t="shared" si="125"/>
        <v>0</v>
      </c>
      <c r="M1129" s="467">
        <f t="shared" si="126"/>
        <v>0</v>
      </c>
      <c r="N1129" s="468">
        <f t="shared" si="127"/>
        <v>0</v>
      </c>
    </row>
    <row r="1130" spans="1:14" ht="22.5" x14ac:dyDescent="0.25">
      <c r="A1130" s="385" t="s">
        <v>207</v>
      </c>
      <c r="B1130" s="385" t="s">
        <v>53</v>
      </c>
      <c r="C1130" s="386" t="s">
        <v>252</v>
      </c>
      <c r="D1130" s="387" t="s">
        <v>253</v>
      </c>
      <c r="E1130" s="388" t="s">
        <v>114</v>
      </c>
      <c r="F1130" s="389">
        <v>376.74</v>
      </c>
      <c r="G1130" s="390">
        <v>6.58</v>
      </c>
      <c r="H1130" s="389">
        <f>ROUND(G1130*F1130,1)</f>
        <v>2478.9</v>
      </c>
      <c r="I1130" s="445"/>
      <c r="J1130" s="442">
        <f t="shared" si="123"/>
        <v>6.58</v>
      </c>
      <c r="K1130" s="461">
        <f t="shared" si="124"/>
        <v>0</v>
      </c>
      <c r="L1130" s="468">
        <f t="shared" si="125"/>
        <v>0</v>
      </c>
      <c r="M1130" s="467">
        <f t="shared" si="126"/>
        <v>6.58</v>
      </c>
      <c r="N1130" s="468">
        <f t="shared" si="127"/>
        <v>0</v>
      </c>
    </row>
    <row r="1131" spans="1:14" x14ac:dyDescent="0.25">
      <c r="A1131" s="398"/>
      <c r="B1131" s="399" t="s">
        <v>72</v>
      </c>
      <c r="C1131" s="400" t="s">
        <v>73</v>
      </c>
      <c r="D1131" s="401" t="s">
        <v>568</v>
      </c>
      <c r="E1131" s="398"/>
      <c r="F1131" s="402">
        <v>376.74</v>
      </c>
      <c r="G1131" s="403"/>
      <c r="H1131" s="398"/>
      <c r="I1131" s="446"/>
      <c r="J1131" s="442">
        <f t="shared" si="123"/>
        <v>0</v>
      </c>
      <c r="K1131" s="461">
        <f t="shared" si="124"/>
        <v>0</v>
      </c>
      <c r="L1131" s="468">
        <f t="shared" si="125"/>
        <v>0</v>
      </c>
      <c r="M1131" s="467">
        <f t="shared" si="126"/>
        <v>0</v>
      </c>
      <c r="N1131" s="468">
        <f t="shared" si="127"/>
        <v>0</v>
      </c>
    </row>
    <row r="1132" spans="1:14" x14ac:dyDescent="0.25">
      <c r="A1132" s="378"/>
      <c r="B1132" s="379" t="s">
        <v>48</v>
      </c>
      <c r="C1132" s="383" t="s">
        <v>51</v>
      </c>
      <c r="D1132" s="383" t="s">
        <v>52</v>
      </c>
      <c r="E1132" s="378"/>
      <c r="F1132" s="378"/>
      <c r="G1132" s="381"/>
      <c r="H1132" s="384">
        <f>AG1132</f>
        <v>0</v>
      </c>
      <c r="I1132" s="445"/>
      <c r="J1132" s="442">
        <f t="shared" si="123"/>
        <v>0</v>
      </c>
      <c r="K1132" s="461">
        <f t="shared" si="124"/>
        <v>0</v>
      </c>
      <c r="L1132" s="468">
        <f t="shared" si="125"/>
        <v>0</v>
      </c>
      <c r="M1132" s="467">
        <f t="shared" si="126"/>
        <v>0</v>
      </c>
      <c r="N1132" s="468">
        <f t="shared" si="127"/>
        <v>0</v>
      </c>
    </row>
    <row r="1133" spans="1:14" x14ac:dyDescent="0.25">
      <c r="A1133" s="385" t="s">
        <v>210</v>
      </c>
      <c r="B1133" s="385" t="s">
        <v>53</v>
      </c>
      <c r="C1133" s="386" t="s">
        <v>255</v>
      </c>
      <c r="D1133" s="387" t="s">
        <v>256</v>
      </c>
      <c r="E1133" s="388" t="s">
        <v>67</v>
      </c>
      <c r="F1133" s="389">
        <v>5</v>
      </c>
      <c r="G1133" s="390">
        <v>122.32</v>
      </c>
      <c r="H1133" s="389">
        <f>ROUND(G1133*F1133,1)</f>
        <v>611.6</v>
      </c>
      <c r="I1133" s="446"/>
      <c r="J1133" s="442">
        <f t="shared" si="123"/>
        <v>122.32</v>
      </c>
      <c r="K1133" s="461">
        <f t="shared" si="124"/>
        <v>0</v>
      </c>
      <c r="L1133" s="468">
        <f t="shared" si="125"/>
        <v>0</v>
      </c>
      <c r="M1133" s="467">
        <f t="shared" si="126"/>
        <v>122.32</v>
      </c>
      <c r="N1133" s="468">
        <f t="shared" si="127"/>
        <v>0</v>
      </c>
    </row>
    <row r="1134" spans="1:14" x14ac:dyDescent="0.25">
      <c r="A1134" s="391" t="s">
        <v>213</v>
      </c>
      <c r="B1134" s="391" t="s">
        <v>69</v>
      </c>
      <c r="C1134" s="392" t="s">
        <v>258</v>
      </c>
      <c r="D1134" s="393" t="s">
        <v>259</v>
      </c>
      <c r="E1134" s="394" t="s">
        <v>67</v>
      </c>
      <c r="F1134" s="395">
        <v>1</v>
      </c>
      <c r="G1134" s="396">
        <v>345.9</v>
      </c>
      <c r="H1134" s="395">
        <f>ROUND(G1134*F1134,1)</f>
        <v>345.9</v>
      </c>
      <c r="I1134" s="446"/>
      <c r="J1134" s="442">
        <f t="shared" si="123"/>
        <v>345.9</v>
      </c>
      <c r="K1134" s="461">
        <f t="shared" si="124"/>
        <v>0</v>
      </c>
      <c r="L1134" s="468">
        <f t="shared" si="125"/>
        <v>0</v>
      </c>
      <c r="M1134" s="467">
        <f t="shared" si="126"/>
        <v>345.9</v>
      </c>
      <c r="N1134" s="468">
        <f t="shared" si="127"/>
        <v>0</v>
      </c>
    </row>
    <row r="1135" spans="1:14" x14ac:dyDescent="0.25">
      <c r="A1135" s="398"/>
      <c r="B1135" s="399" t="s">
        <v>72</v>
      </c>
      <c r="C1135" s="400" t="s">
        <v>73</v>
      </c>
      <c r="D1135" s="401" t="s">
        <v>97</v>
      </c>
      <c r="E1135" s="398"/>
      <c r="F1135" s="402">
        <v>1</v>
      </c>
      <c r="G1135" s="403"/>
      <c r="H1135" s="398"/>
      <c r="I1135" s="445"/>
      <c r="J1135" s="442">
        <f t="shared" si="123"/>
        <v>0</v>
      </c>
      <c r="K1135" s="461">
        <f t="shared" si="124"/>
        <v>0</v>
      </c>
      <c r="L1135" s="468">
        <f t="shared" si="125"/>
        <v>0</v>
      </c>
      <c r="M1135" s="467">
        <f t="shared" si="126"/>
        <v>0</v>
      </c>
      <c r="N1135" s="468">
        <f t="shared" si="127"/>
        <v>0</v>
      </c>
    </row>
    <row r="1136" spans="1:14" x14ac:dyDescent="0.25">
      <c r="A1136" s="391" t="s">
        <v>216</v>
      </c>
      <c r="B1136" s="391" t="s">
        <v>69</v>
      </c>
      <c r="C1136" s="392" t="s">
        <v>261</v>
      </c>
      <c r="D1136" s="393" t="s">
        <v>262</v>
      </c>
      <c r="E1136" s="394" t="s">
        <v>67</v>
      </c>
      <c r="F1136" s="395">
        <v>2</v>
      </c>
      <c r="G1136" s="396">
        <v>313.02</v>
      </c>
      <c r="H1136" s="395">
        <f>ROUND(G1136*F1136,1)</f>
        <v>626</v>
      </c>
      <c r="I1136" s="446"/>
      <c r="J1136" s="442">
        <f t="shared" si="123"/>
        <v>313.02</v>
      </c>
      <c r="K1136" s="461">
        <f t="shared" si="124"/>
        <v>0</v>
      </c>
      <c r="L1136" s="468">
        <f t="shared" si="125"/>
        <v>0</v>
      </c>
      <c r="M1136" s="467">
        <f t="shared" si="126"/>
        <v>313.02</v>
      </c>
      <c r="N1136" s="468">
        <f t="shared" si="127"/>
        <v>0</v>
      </c>
    </row>
    <row r="1137" spans="1:14" x14ac:dyDescent="0.25">
      <c r="A1137" s="398"/>
      <c r="B1137" s="399" t="s">
        <v>72</v>
      </c>
      <c r="C1137" s="400" t="s">
        <v>73</v>
      </c>
      <c r="D1137" s="401" t="s">
        <v>130</v>
      </c>
      <c r="E1137" s="398"/>
      <c r="F1137" s="402">
        <v>2</v>
      </c>
      <c r="G1137" s="403"/>
      <c r="H1137" s="398"/>
      <c r="I1137" s="446"/>
      <c r="J1137" s="442">
        <f t="shared" si="123"/>
        <v>0</v>
      </c>
      <c r="K1137" s="461">
        <f t="shared" si="124"/>
        <v>0</v>
      </c>
      <c r="L1137" s="468">
        <f t="shared" si="125"/>
        <v>0</v>
      </c>
      <c r="M1137" s="467">
        <f t="shared" si="126"/>
        <v>0</v>
      </c>
      <c r="N1137" s="468">
        <f t="shared" si="127"/>
        <v>0</v>
      </c>
    </row>
    <row r="1138" spans="1:14" x14ac:dyDescent="0.25">
      <c r="A1138" s="391" t="s">
        <v>219</v>
      </c>
      <c r="B1138" s="391" t="s">
        <v>69</v>
      </c>
      <c r="C1138" s="392" t="s">
        <v>267</v>
      </c>
      <c r="D1138" s="393" t="s">
        <v>268</v>
      </c>
      <c r="E1138" s="394" t="s">
        <v>67</v>
      </c>
      <c r="F1138" s="395">
        <v>2</v>
      </c>
      <c r="G1138" s="396">
        <v>220.96</v>
      </c>
      <c r="H1138" s="395">
        <f>ROUND(G1138*F1138,1)</f>
        <v>441.9</v>
      </c>
      <c r="I1138" s="446"/>
      <c r="J1138" s="442">
        <f t="shared" si="123"/>
        <v>220.96</v>
      </c>
      <c r="K1138" s="461">
        <f t="shared" si="124"/>
        <v>0</v>
      </c>
      <c r="L1138" s="468">
        <f t="shared" si="125"/>
        <v>0</v>
      </c>
      <c r="M1138" s="467">
        <f t="shared" si="126"/>
        <v>220.96</v>
      </c>
      <c r="N1138" s="468">
        <f t="shared" si="127"/>
        <v>0</v>
      </c>
    </row>
    <row r="1139" spans="1:14" x14ac:dyDescent="0.25">
      <c r="A1139" s="398"/>
      <c r="B1139" s="399" t="s">
        <v>72</v>
      </c>
      <c r="C1139" s="400" t="s">
        <v>73</v>
      </c>
      <c r="D1139" s="401" t="s">
        <v>130</v>
      </c>
      <c r="E1139" s="398"/>
      <c r="F1139" s="402">
        <v>2</v>
      </c>
      <c r="G1139" s="403"/>
      <c r="H1139" s="398"/>
      <c r="I1139" s="446"/>
      <c r="J1139" s="442">
        <f t="shared" si="123"/>
        <v>0</v>
      </c>
      <c r="K1139" s="461">
        <f t="shared" si="124"/>
        <v>0</v>
      </c>
      <c r="L1139" s="468">
        <f t="shared" si="125"/>
        <v>0</v>
      </c>
      <c r="M1139" s="467">
        <f t="shared" si="126"/>
        <v>0</v>
      </c>
      <c r="N1139" s="468">
        <f t="shared" si="127"/>
        <v>0</v>
      </c>
    </row>
    <row r="1140" spans="1:14" x14ac:dyDescent="0.25">
      <c r="A1140" s="385" t="s">
        <v>222</v>
      </c>
      <c r="B1140" s="385" t="s">
        <v>53</v>
      </c>
      <c r="C1140" s="386" t="s">
        <v>270</v>
      </c>
      <c r="D1140" s="387" t="s">
        <v>271</v>
      </c>
      <c r="E1140" s="388" t="s">
        <v>67</v>
      </c>
      <c r="F1140" s="389">
        <v>4</v>
      </c>
      <c r="G1140" s="390">
        <v>152.57</v>
      </c>
      <c r="H1140" s="389">
        <f>ROUND(G1140*F1140,1)</f>
        <v>610.29999999999995</v>
      </c>
      <c r="I1140" s="446"/>
      <c r="J1140" s="442">
        <f t="shared" si="123"/>
        <v>152.57</v>
      </c>
      <c r="K1140" s="461">
        <f t="shared" si="124"/>
        <v>0</v>
      </c>
      <c r="L1140" s="468">
        <f t="shared" si="125"/>
        <v>0</v>
      </c>
      <c r="M1140" s="467">
        <f t="shared" si="126"/>
        <v>152.57</v>
      </c>
      <c r="N1140" s="468">
        <f t="shared" si="127"/>
        <v>0</v>
      </c>
    </row>
    <row r="1141" spans="1:14" x14ac:dyDescent="0.25">
      <c r="A1141" s="391" t="s">
        <v>225</v>
      </c>
      <c r="B1141" s="391" t="s">
        <v>69</v>
      </c>
      <c r="C1141" s="392" t="s">
        <v>273</v>
      </c>
      <c r="D1141" s="393" t="s">
        <v>274</v>
      </c>
      <c r="E1141" s="394" t="s">
        <v>67</v>
      </c>
      <c r="F1141" s="395">
        <v>4</v>
      </c>
      <c r="G1141" s="396">
        <v>395.88</v>
      </c>
      <c r="H1141" s="395">
        <f>ROUND(G1141*F1141,1)</f>
        <v>1583.5</v>
      </c>
      <c r="I1141" s="446"/>
      <c r="J1141" s="442">
        <f t="shared" si="123"/>
        <v>395.88</v>
      </c>
      <c r="K1141" s="461">
        <f t="shared" si="124"/>
        <v>0</v>
      </c>
      <c r="L1141" s="468">
        <f t="shared" si="125"/>
        <v>0</v>
      </c>
      <c r="M1141" s="467">
        <f t="shared" si="126"/>
        <v>395.88</v>
      </c>
      <c r="N1141" s="468">
        <f t="shared" si="127"/>
        <v>0</v>
      </c>
    </row>
    <row r="1142" spans="1:14" x14ac:dyDescent="0.25">
      <c r="A1142" s="398"/>
      <c r="B1142" s="399" t="s">
        <v>72</v>
      </c>
      <c r="C1142" s="400" t="s">
        <v>73</v>
      </c>
      <c r="D1142" s="401" t="s">
        <v>51</v>
      </c>
      <c r="E1142" s="398"/>
      <c r="F1142" s="402">
        <v>4</v>
      </c>
      <c r="G1142" s="403"/>
      <c r="H1142" s="398"/>
      <c r="I1142" s="446"/>
      <c r="J1142" s="442">
        <f t="shared" si="123"/>
        <v>0</v>
      </c>
      <c r="K1142" s="461">
        <f t="shared" si="124"/>
        <v>0</v>
      </c>
      <c r="L1142" s="468">
        <f t="shared" si="125"/>
        <v>0</v>
      </c>
      <c r="M1142" s="467">
        <f t="shared" si="126"/>
        <v>0</v>
      </c>
      <c r="N1142" s="468">
        <f t="shared" si="127"/>
        <v>0</v>
      </c>
    </row>
    <row r="1143" spans="1:14" x14ac:dyDescent="0.25">
      <c r="A1143" s="385" t="s">
        <v>228</v>
      </c>
      <c r="B1143" s="385" t="s">
        <v>53</v>
      </c>
      <c r="C1143" s="386" t="s">
        <v>107</v>
      </c>
      <c r="D1143" s="387" t="s">
        <v>108</v>
      </c>
      <c r="E1143" s="388" t="s">
        <v>56</v>
      </c>
      <c r="F1143" s="389">
        <v>51.01</v>
      </c>
      <c r="G1143" s="390">
        <v>3239.16</v>
      </c>
      <c r="H1143" s="389">
        <f>ROUND(G1143*F1143,1)</f>
        <v>165229.6</v>
      </c>
      <c r="I1143" s="445"/>
      <c r="J1143" s="442">
        <f t="shared" si="123"/>
        <v>3239.16</v>
      </c>
      <c r="K1143" s="461">
        <f t="shared" si="124"/>
        <v>0</v>
      </c>
      <c r="L1143" s="468">
        <f t="shared" si="125"/>
        <v>0</v>
      </c>
      <c r="M1143" s="467">
        <f t="shared" si="126"/>
        <v>3239.16</v>
      </c>
      <c r="N1143" s="468">
        <f t="shared" si="127"/>
        <v>0</v>
      </c>
    </row>
    <row r="1144" spans="1:14" x14ac:dyDescent="0.25">
      <c r="A1144" s="398"/>
      <c r="B1144" s="399" t="s">
        <v>72</v>
      </c>
      <c r="C1144" s="400" t="s">
        <v>73</v>
      </c>
      <c r="D1144" s="401" t="s">
        <v>569</v>
      </c>
      <c r="E1144" s="398"/>
      <c r="F1144" s="402">
        <v>40.35</v>
      </c>
      <c r="G1144" s="403"/>
      <c r="H1144" s="398"/>
      <c r="I1144" s="446"/>
      <c r="J1144" s="442">
        <f t="shared" si="123"/>
        <v>0</v>
      </c>
      <c r="K1144" s="461">
        <f t="shared" si="124"/>
        <v>0</v>
      </c>
      <c r="L1144" s="468">
        <f t="shared" si="125"/>
        <v>0</v>
      </c>
      <c r="M1144" s="467">
        <f t="shared" si="126"/>
        <v>0</v>
      </c>
      <c r="N1144" s="468">
        <f t="shared" si="127"/>
        <v>0</v>
      </c>
    </row>
    <row r="1145" spans="1:14" x14ac:dyDescent="0.25">
      <c r="A1145" s="398"/>
      <c r="B1145" s="399" t="s">
        <v>72</v>
      </c>
      <c r="C1145" s="400" t="s">
        <v>73</v>
      </c>
      <c r="D1145" s="401" t="s">
        <v>570</v>
      </c>
      <c r="E1145" s="398"/>
      <c r="F1145" s="402">
        <v>10.66</v>
      </c>
      <c r="G1145" s="403"/>
      <c r="H1145" s="398"/>
      <c r="I1145" s="445"/>
      <c r="J1145" s="442">
        <f t="shared" si="123"/>
        <v>0</v>
      </c>
      <c r="K1145" s="461">
        <f t="shared" si="124"/>
        <v>0</v>
      </c>
      <c r="L1145" s="468">
        <f t="shared" si="125"/>
        <v>0</v>
      </c>
      <c r="M1145" s="467">
        <f t="shared" si="126"/>
        <v>0</v>
      </c>
      <c r="N1145" s="468">
        <f t="shared" si="127"/>
        <v>0</v>
      </c>
    </row>
    <row r="1146" spans="1:14" x14ac:dyDescent="0.25">
      <c r="A1146" s="404"/>
      <c r="B1146" s="399" t="s">
        <v>72</v>
      </c>
      <c r="C1146" s="405" t="s">
        <v>73</v>
      </c>
      <c r="D1146" s="406" t="s">
        <v>496</v>
      </c>
      <c r="E1146" s="404"/>
      <c r="F1146" s="407">
        <v>51.01</v>
      </c>
      <c r="G1146" s="408"/>
      <c r="H1146" s="404"/>
      <c r="I1146" s="446"/>
      <c r="J1146" s="442">
        <f t="shared" si="123"/>
        <v>0</v>
      </c>
      <c r="K1146" s="461">
        <f t="shared" si="124"/>
        <v>0</v>
      </c>
      <c r="L1146" s="468">
        <f t="shared" si="125"/>
        <v>0</v>
      </c>
      <c r="M1146" s="467">
        <f t="shared" si="126"/>
        <v>0</v>
      </c>
      <c r="N1146" s="468">
        <f t="shared" si="127"/>
        <v>0</v>
      </c>
    </row>
    <row r="1147" spans="1:14" x14ac:dyDescent="0.25">
      <c r="A1147" s="385" t="s">
        <v>229</v>
      </c>
      <c r="B1147" s="385" t="s">
        <v>53</v>
      </c>
      <c r="C1147" s="386" t="s">
        <v>276</v>
      </c>
      <c r="D1147" s="387" t="s">
        <v>277</v>
      </c>
      <c r="E1147" s="388" t="s">
        <v>56</v>
      </c>
      <c r="F1147" s="389">
        <v>4.1100000000000003</v>
      </c>
      <c r="G1147" s="390">
        <v>3188.13</v>
      </c>
      <c r="H1147" s="389">
        <f>ROUND(G1147*F1147,1)</f>
        <v>13103.2</v>
      </c>
      <c r="I1147" s="446"/>
      <c r="J1147" s="442">
        <f t="shared" si="123"/>
        <v>3188.13</v>
      </c>
      <c r="K1147" s="461">
        <f t="shared" si="124"/>
        <v>0</v>
      </c>
      <c r="L1147" s="468">
        <f t="shared" si="125"/>
        <v>0</v>
      </c>
      <c r="M1147" s="467">
        <f t="shared" si="126"/>
        <v>3188.13</v>
      </c>
      <c r="N1147" s="468">
        <f t="shared" si="127"/>
        <v>0</v>
      </c>
    </row>
    <row r="1148" spans="1:14" x14ac:dyDescent="0.25">
      <c r="A1148" s="398"/>
      <c r="B1148" s="399" t="s">
        <v>72</v>
      </c>
      <c r="C1148" s="400" t="s">
        <v>73</v>
      </c>
      <c r="D1148" s="401" t="s">
        <v>571</v>
      </c>
      <c r="E1148" s="398"/>
      <c r="F1148" s="402">
        <v>4.1100000000000003</v>
      </c>
      <c r="G1148" s="403"/>
      <c r="H1148" s="398"/>
      <c r="I1148" s="445"/>
      <c r="J1148" s="442">
        <f t="shared" si="123"/>
        <v>0</v>
      </c>
      <c r="K1148" s="461">
        <f t="shared" si="124"/>
        <v>0</v>
      </c>
      <c r="L1148" s="468">
        <f t="shared" si="125"/>
        <v>0</v>
      </c>
      <c r="M1148" s="467">
        <f t="shared" si="126"/>
        <v>0</v>
      </c>
      <c r="N1148" s="468">
        <f t="shared" si="127"/>
        <v>0</v>
      </c>
    </row>
    <row r="1149" spans="1:14" x14ac:dyDescent="0.25">
      <c r="A1149" s="378"/>
      <c r="B1149" s="379" t="s">
        <v>48</v>
      </c>
      <c r="C1149" s="383" t="s">
        <v>138</v>
      </c>
      <c r="D1149" s="383" t="s">
        <v>278</v>
      </c>
      <c r="E1149" s="378"/>
      <c r="F1149" s="378"/>
      <c r="G1149" s="381"/>
      <c r="H1149" s="384">
        <f>AG1149</f>
        <v>0</v>
      </c>
      <c r="I1149" s="446"/>
      <c r="J1149" s="442">
        <f t="shared" si="123"/>
        <v>0</v>
      </c>
      <c r="K1149" s="461">
        <f t="shared" si="124"/>
        <v>0</v>
      </c>
      <c r="L1149" s="468">
        <f t="shared" si="125"/>
        <v>0</v>
      </c>
      <c r="M1149" s="467">
        <f t="shared" si="126"/>
        <v>0</v>
      </c>
      <c r="N1149" s="468">
        <f t="shared" si="127"/>
        <v>0</v>
      </c>
    </row>
    <row r="1150" spans="1:14" x14ac:dyDescent="0.25">
      <c r="A1150" s="385" t="s">
        <v>232</v>
      </c>
      <c r="B1150" s="385" t="s">
        <v>53</v>
      </c>
      <c r="C1150" s="386" t="s">
        <v>280</v>
      </c>
      <c r="D1150" s="387" t="s">
        <v>281</v>
      </c>
      <c r="E1150" s="388" t="s">
        <v>61</v>
      </c>
      <c r="F1150" s="389">
        <v>94.05</v>
      </c>
      <c r="G1150" s="390">
        <v>155.66999999999999</v>
      </c>
      <c r="H1150" s="389">
        <f>ROUND(G1150*F1150,1)</f>
        <v>14640.8</v>
      </c>
      <c r="I1150" s="445"/>
      <c r="J1150" s="442">
        <f t="shared" si="123"/>
        <v>155.66999999999999</v>
      </c>
      <c r="K1150" s="461">
        <f t="shared" si="124"/>
        <v>0</v>
      </c>
      <c r="L1150" s="468">
        <f t="shared" si="125"/>
        <v>0</v>
      </c>
      <c r="M1150" s="467">
        <f t="shared" si="126"/>
        <v>155.66999999999999</v>
      </c>
      <c r="N1150" s="468">
        <f t="shared" si="127"/>
        <v>0</v>
      </c>
    </row>
    <row r="1151" spans="1:14" x14ac:dyDescent="0.25">
      <c r="A1151" s="398"/>
      <c r="B1151" s="399" t="s">
        <v>72</v>
      </c>
      <c r="C1151" s="400" t="s">
        <v>73</v>
      </c>
      <c r="D1151" s="401" t="s">
        <v>546</v>
      </c>
      <c r="E1151" s="398"/>
      <c r="F1151" s="402">
        <v>94.05</v>
      </c>
      <c r="G1151" s="403"/>
      <c r="H1151" s="398"/>
      <c r="I1151" s="446"/>
      <c r="J1151" s="442"/>
      <c r="K1151" s="461"/>
      <c r="L1151" s="468">
        <f t="shared" si="125"/>
        <v>0</v>
      </c>
      <c r="M1151" s="467">
        <f t="shared" si="126"/>
        <v>0</v>
      </c>
      <c r="N1151" s="468">
        <f t="shared" si="127"/>
        <v>0</v>
      </c>
    </row>
    <row r="1152" spans="1:14" x14ac:dyDescent="0.25">
      <c r="A1152" s="385" t="s">
        <v>235</v>
      </c>
      <c r="B1152" s="385" t="s">
        <v>53</v>
      </c>
      <c r="C1152" s="386" t="s">
        <v>283</v>
      </c>
      <c r="D1152" s="387" t="s">
        <v>284</v>
      </c>
      <c r="E1152" s="388" t="s">
        <v>61</v>
      </c>
      <c r="F1152" s="389">
        <v>340.27</v>
      </c>
      <c r="G1152" s="390">
        <v>302.54000000000002</v>
      </c>
      <c r="H1152" s="389">
        <f>ROUND(G1152*F1152,1)</f>
        <v>102945.3</v>
      </c>
      <c r="I1152" s="447">
        <f>I1156</f>
        <v>-119.02</v>
      </c>
      <c r="J1152" s="442">
        <f t="shared" si="123"/>
        <v>302.54000000000002</v>
      </c>
      <c r="K1152" s="461">
        <f t="shared" si="124"/>
        <v>-36008.310799999999</v>
      </c>
      <c r="L1152" s="468">
        <f t="shared" si="125"/>
        <v>-119.02</v>
      </c>
      <c r="M1152" s="467">
        <f t="shared" si="126"/>
        <v>302.54000000000002</v>
      </c>
      <c r="N1152" s="468">
        <f t="shared" si="127"/>
        <v>-36008.310799999999</v>
      </c>
    </row>
    <row r="1153" spans="1:14" x14ac:dyDescent="0.25">
      <c r="A1153" s="398"/>
      <c r="B1153" s="399" t="s">
        <v>72</v>
      </c>
      <c r="C1153" s="400" t="s">
        <v>73</v>
      </c>
      <c r="D1153" s="401" t="s">
        <v>548</v>
      </c>
      <c r="E1153" s="398"/>
      <c r="F1153" s="402">
        <v>340.27</v>
      </c>
      <c r="G1153" s="403"/>
      <c r="H1153" s="398"/>
      <c r="I1153" s="445"/>
      <c r="J1153" s="442"/>
      <c r="K1153" s="461"/>
      <c r="L1153" s="468">
        <f t="shared" si="125"/>
        <v>0</v>
      </c>
      <c r="M1153" s="467">
        <f t="shared" si="126"/>
        <v>0</v>
      </c>
      <c r="N1153" s="468">
        <f t="shared" si="127"/>
        <v>0</v>
      </c>
    </row>
    <row r="1154" spans="1:14" x14ac:dyDescent="0.25">
      <c r="A1154" s="398"/>
      <c r="B1154" s="399" t="s">
        <v>72</v>
      </c>
      <c r="C1154" s="400" t="s">
        <v>73</v>
      </c>
      <c r="D1154" s="401" t="s">
        <v>495</v>
      </c>
      <c r="E1154" s="398"/>
      <c r="F1154" s="402">
        <v>0</v>
      </c>
      <c r="G1154" s="403"/>
      <c r="H1154" s="398"/>
      <c r="I1154" s="447"/>
      <c r="J1154" s="442"/>
      <c r="K1154" s="461"/>
      <c r="L1154" s="468">
        <f t="shared" si="125"/>
        <v>0</v>
      </c>
      <c r="M1154" s="467">
        <f t="shared" si="126"/>
        <v>0</v>
      </c>
      <c r="N1154" s="468">
        <f t="shared" si="127"/>
        <v>0</v>
      </c>
    </row>
    <row r="1155" spans="1:14" x14ac:dyDescent="0.25">
      <c r="A1155" s="404"/>
      <c r="B1155" s="399" t="s">
        <v>72</v>
      </c>
      <c r="C1155" s="405" t="s">
        <v>73</v>
      </c>
      <c r="D1155" s="406" t="s">
        <v>496</v>
      </c>
      <c r="E1155" s="404"/>
      <c r="F1155" s="407">
        <v>340.27</v>
      </c>
      <c r="G1155" s="408"/>
      <c r="H1155" s="404"/>
      <c r="I1155" s="445"/>
      <c r="J1155" s="442"/>
      <c r="K1155" s="461"/>
      <c r="L1155" s="468">
        <f t="shared" si="125"/>
        <v>0</v>
      </c>
      <c r="M1155" s="467">
        <f t="shared" si="126"/>
        <v>0</v>
      </c>
      <c r="N1155" s="468">
        <f t="shared" si="127"/>
        <v>0</v>
      </c>
    </row>
    <row r="1156" spans="1:14" x14ac:dyDescent="0.25">
      <c r="A1156" s="385" t="s">
        <v>238</v>
      </c>
      <c r="B1156" s="385" t="s">
        <v>53</v>
      </c>
      <c r="C1156" s="386" t="s">
        <v>289</v>
      </c>
      <c r="D1156" s="387" t="s">
        <v>290</v>
      </c>
      <c r="E1156" s="388" t="s">
        <v>61</v>
      </c>
      <c r="F1156" s="389">
        <v>340.27</v>
      </c>
      <c r="G1156" s="390">
        <v>14.18</v>
      </c>
      <c r="H1156" s="389">
        <f>ROUND(G1156*F1156,1)</f>
        <v>4825</v>
      </c>
      <c r="I1156" s="446">
        <f>I1168</f>
        <v>-119.02</v>
      </c>
      <c r="J1156" s="442">
        <f t="shared" si="123"/>
        <v>14.18</v>
      </c>
      <c r="K1156" s="461">
        <f t="shared" si="124"/>
        <v>-1687.7035999999998</v>
      </c>
      <c r="L1156" s="468">
        <f t="shared" si="125"/>
        <v>-119.02</v>
      </c>
      <c r="M1156" s="467">
        <f t="shared" si="126"/>
        <v>14.18</v>
      </c>
      <c r="N1156" s="468">
        <f t="shared" si="127"/>
        <v>-1687.7035999999998</v>
      </c>
    </row>
    <row r="1157" spans="1:14" x14ac:dyDescent="0.25">
      <c r="A1157" s="398"/>
      <c r="B1157" s="399" t="s">
        <v>72</v>
      </c>
      <c r="C1157" s="400" t="s">
        <v>73</v>
      </c>
      <c r="D1157" s="401" t="s">
        <v>548</v>
      </c>
      <c r="E1157" s="398"/>
      <c r="F1157" s="402">
        <v>340.27</v>
      </c>
      <c r="G1157" s="403"/>
      <c r="H1157" s="398"/>
      <c r="I1157" s="445"/>
      <c r="J1157" s="442"/>
      <c r="K1157" s="461"/>
      <c r="L1157" s="468">
        <f t="shared" si="125"/>
        <v>0</v>
      </c>
      <c r="M1157" s="467">
        <f t="shared" si="126"/>
        <v>0</v>
      </c>
      <c r="N1157" s="468">
        <f t="shared" si="127"/>
        <v>0</v>
      </c>
    </row>
    <row r="1158" spans="1:14" x14ac:dyDescent="0.25">
      <c r="A1158" s="398"/>
      <c r="B1158" s="399" t="s">
        <v>72</v>
      </c>
      <c r="C1158" s="400" t="s">
        <v>73</v>
      </c>
      <c r="D1158" s="401" t="s">
        <v>495</v>
      </c>
      <c r="E1158" s="398"/>
      <c r="F1158" s="402">
        <v>0</v>
      </c>
      <c r="G1158" s="403"/>
      <c r="H1158" s="398"/>
      <c r="I1158" s="446"/>
      <c r="J1158" s="442"/>
      <c r="K1158" s="461"/>
      <c r="L1158" s="468">
        <f t="shared" si="125"/>
        <v>0</v>
      </c>
      <c r="M1158" s="467">
        <f t="shared" si="126"/>
        <v>0</v>
      </c>
      <c r="N1158" s="468">
        <f t="shared" si="127"/>
        <v>0</v>
      </c>
    </row>
    <row r="1159" spans="1:14" x14ac:dyDescent="0.25">
      <c r="A1159" s="404"/>
      <c r="B1159" s="399" t="s">
        <v>72</v>
      </c>
      <c r="C1159" s="405" t="s">
        <v>73</v>
      </c>
      <c r="D1159" s="406" t="s">
        <v>496</v>
      </c>
      <c r="E1159" s="404"/>
      <c r="F1159" s="407">
        <v>340.27</v>
      </c>
      <c r="G1159" s="408"/>
      <c r="H1159" s="404"/>
      <c r="I1159" s="447"/>
      <c r="J1159" s="442"/>
      <c r="K1159" s="461"/>
      <c r="L1159" s="468">
        <f t="shared" si="125"/>
        <v>0</v>
      </c>
      <c r="M1159" s="467">
        <f t="shared" si="126"/>
        <v>0</v>
      </c>
      <c r="N1159" s="468">
        <f t="shared" si="127"/>
        <v>0</v>
      </c>
    </row>
    <row r="1160" spans="1:14" x14ac:dyDescent="0.25">
      <c r="A1160" s="385" t="s">
        <v>241</v>
      </c>
      <c r="B1160" s="385" t="s">
        <v>53</v>
      </c>
      <c r="C1160" s="386" t="s">
        <v>291</v>
      </c>
      <c r="D1160" s="387" t="s">
        <v>292</v>
      </c>
      <c r="E1160" s="388" t="s">
        <v>61</v>
      </c>
      <c r="F1160" s="389">
        <v>649.61</v>
      </c>
      <c r="G1160" s="390">
        <v>20.62</v>
      </c>
      <c r="H1160" s="389">
        <f>ROUND(G1160*F1160,1)</f>
        <v>13395</v>
      </c>
      <c r="I1160" s="445">
        <f>-227.22</f>
        <v>-227.22</v>
      </c>
      <c r="J1160" s="442">
        <f t="shared" si="123"/>
        <v>20.62</v>
      </c>
      <c r="K1160" s="461">
        <f t="shared" si="124"/>
        <v>-4685.2764000000006</v>
      </c>
      <c r="L1160" s="468">
        <f t="shared" si="125"/>
        <v>-227.22</v>
      </c>
      <c r="M1160" s="467">
        <f t="shared" si="126"/>
        <v>20.62</v>
      </c>
      <c r="N1160" s="468">
        <f t="shared" si="127"/>
        <v>-4685.2764000000006</v>
      </c>
    </row>
    <row r="1161" spans="1:14" x14ac:dyDescent="0.25">
      <c r="A1161" s="398"/>
      <c r="B1161" s="399" t="s">
        <v>72</v>
      </c>
      <c r="C1161" s="400" t="s">
        <v>73</v>
      </c>
      <c r="D1161" s="401" t="s">
        <v>549</v>
      </c>
      <c r="E1161" s="398"/>
      <c r="F1161" s="402">
        <v>649.61</v>
      </c>
      <c r="G1161" s="403"/>
      <c r="H1161" s="398"/>
      <c r="I1161" s="445"/>
      <c r="J1161" s="442"/>
      <c r="K1161" s="461"/>
      <c r="L1161" s="468">
        <f t="shared" si="125"/>
        <v>0</v>
      </c>
      <c r="M1161" s="467">
        <f t="shared" si="126"/>
        <v>0</v>
      </c>
      <c r="N1161" s="468">
        <f t="shared" si="127"/>
        <v>0</v>
      </c>
    </row>
    <row r="1162" spans="1:14" x14ac:dyDescent="0.25">
      <c r="A1162" s="398"/>
      <c r="B1162" s="399" t="s">
        <v>72</v>
      </c>
      <c r="C1162" s="400" t="s">
        <v>73</v>
      </c>
      <c r="D1162" s="401" t="s">
        <v>498</v>
      </c>
      <c r="E1162" s="398"/>
      <c r="F1162" s="402">
        <v>0</v>
      </c>
      <c r="G1162" s="403"/>
      <c r="H1162" s="398"/>
      <c r="I1162" s="446"/>
      <c r="J1162" s="442"/>
      <c r="K1162" s="461"/>
      <c r="L1162" s="468">
        <f t="shared" si="125"/>
        <v>0</v>
      </c>
      <c r="M1162" s="467">
        <f t="shared" si="126"/>
        <v>0</v>
      </c>
      <c r="N1162" s="468">
        <f t="shared" si="127"/>
        <v>0</v>
      </c>
    </row>
    <row r="1163" spans="1:14" x14ac:dyDescent="0.25">
      <c r="A1163" s="404"/>
      <c r="B1163" s="399" t="s">
        <v>72</v>
      </c>
      <c r="C1163" s="405" t="s">
        <v>73</v>
      </c>
      <c r="D1163" s="406" t="s">
        <v>496</v>
      </c>
      <c r="E1163" s="404"/>
      <c r="F1163" s="407">
        <v>649.61</v>
      </c>
      <c r="G1163" s="408"/>
      <c r="H1163" s="404"/>
      <c r="I1163" s="445"/>
      <c r="J1163" s="442"/>
      <c r="K1163" s="461"/>
      <c r="L1163" s="468">
        <f t="shared" si="125"/>
        <v>0</v>
      </c>
      <c r="M1163" s="467">
        <f t="shared" si="126"/>
        <v>0</v>
      </c>
      <c r="N1163" s="468">
        <f t="shared" si="127"/>
        <v>0</v>
      </c>
    </row>
    <row r="1164" spans="1:14" ht="22.5" x14ac:dyDescent="0.25">
      <c r="A1164" s="385" t="s">
        <v>244</v>
      </c>
      <c r="B1164" s="385" t="s">
        <v>53</v>
      </c>
      <c r="C1164" s="386" t="s">
        <v>294</v>
      </c>
      <c r="D1164" s="387" t="s">
        <v>295</v>
      </c>
      <c r="E1164" s="388" t="s">
        <v>61</v>
      </c>
      <c r="F1164" s="389">
        <v>649.61</v>
      </c>
      <c r="G1164" s="390">
        <v>396.71</v>
      </c>
      <c r="H1164" s="389">
        <f>ROUND(G1164*F1164,1)</f>
        <v>257706.8</v>
      </c>
      <c r="I1164" s="446">
        <f>I1160</f>
        <v>-227.22</v>
      </c>
      <c r="J1164" s="442">
        <f t="shared" si="123"/>
        <v>396.71</v>
      </c>
      <c r="K1164" s="461">
        <f t="shared" si="124"/>
        <v>-90140.446199999991</v>
      </c>
      <c r="L1164" s="468">
        <f t="shared" si="125"/>
        <v>-227.22</v>
      </c>
      <c r="M1164" s="467">
        <f t="shared" si="126"/>
        <v>396.71</v>
      </c>
      <c r="N1164" s="468">
        <f t="shared" si="127"/>
        <v>-90140.446199999991</v>
      </c>
    </row>
    <row r="1165" spans="1:14" x14ac:dyDescent="0.25">
      <c r="A1165" s="398"/>
      <c r="B1165" s="399" t="s">
        <v>72</v>
      </c>
      <c r="C1165" s="400" t="s">
        <v>73</v>
      </c>
      <c r="D1165" s="401" t="s">
        <v>549</v>
      </c>
      <c r="E1165" s="398"/>
      <c r="F1165" s="402">
        <v>649.61</v>
      </c>
      <c r="G1165" s="403"/>
      <c r="H1165" s="398"/>
      <c r="I1165" s="445"/>
      <c r="J1165" s="442"/>
      <c r="K1165" s="461"/>
      <c r="L1165" s="468">
        <f t="shared" si="125"/>
        <v>0</v>
      </c>
      <c r="M1165" s="467">
        <f t="shared" si="126"/>
        <v>0</v>
      </c>
      <c r="N1165" s="468">
        <f t="shared" si="127"/>
        <v>0</v>
      </c>
    </row>
    <row r="1166" spans="1:14" x14ac:dyDescent="0.25">
      <c r="A1166" s="398"/>
      <c r="B1166" s="399" t="s">
        <v>72</v>
      </c>
      <c r="C1166" s="400" t="s">
        <v>73</v>
      </c>
      <c r="D1166" s="401" t="s">
        <v>498</v>
      </c>
      <c r="E1166" s="398"/>
      <c r="F1166" s="402">
        <v>0</v>
      </c>
      <c r="G1166" s="403"/>
      <c r="H1166" s="398"/>
      <c r="I1166" s="446"/>
      <c r="J1166" s="442"/>
      <c r="K1166" s="461"/>
      <c r="L1166" s="468">
        <f t="shared" si="125"/>
        <v>0</v>
      </c>
      <c r="M1166" s="467">
        <f t="shared" si="126"/>
        <v>0</v>
      </c>
      <c r="N1166" s="468">
        <f t="shared" si="127"/>
        <v>0</v>
      </c>
    </row>
    <row r="1167" spans="1:14" x14ac:dyDescent="0.25">
      <c r="A1167" s="404"/>
      <c r="B1167" s="399" t="s">
        <v>72</v>
      </c>
      <c r="C1167" s="405" t="s">
        <v>73</v>
      </c>
      <c r="D1167" s="406" t="s">
        <v>496</v>
      </c>
      <c r="E1167" s="404"/>
      <c r="F1167" s="407">
        <v>649.61</v>
      </c>
      <c r="G1167" s="408"/>
      <c r="H1167" s="404"/>
      <c r="I1167" s="445"/>
      <c r="J1167" s="442"/>
      <c r="K1167" s="461"/>
      <c r="L1167" s="468">
        <f t="shared" si="125"/>
        <v>0</v>
      </c>
      <c r="M1167" s="467">
        <f t="shared" si="126"/>
        <v>0</v>
      </c>
      <c r="N1167" s="468">
        <f t="shared" si="127"/>
        <v>0</v>
      </c>
    </row>
    <row r="1168" spans="1:14" ht="22.5" x14ac:dyDescent="0.25">
      <c r="A1168" s="385" t="s">
        <v>248</v>
      </c>
      <c r="B1168" s="385" t="s">
        <v>53</v>
      </c>
      <c r="C1168" s="386" t="s">
        <v>297</v>
      </c>
      <c r="D1168" s="387" t="s">
        <v>298</v>
      </c>
      <c r="E1168" s="388" t="s">
        <v>61</v>
      </c>
      <c r="F1168" s="389">
        <v>340.27</v>
      </c>
      <c r="G1168" s="390">
        <v>559.51</v>
      </c>
      <c r="H1168" s="389">
        <f>ROUND(G1168*F1168,1)</f>
        <v>190384.5</v>
      </c>
      <c r="I1168" s="446">
        <f>-119.02</f>
        <v>-119.02</v>
      </c>
      <c r="J1168" s="442">
        <f t="shared" si="123"/>
        <v>559.51</v>
      </c>
      <c r="K1168" s="461">
        <f t="shared" si="124"/>
        <v>-66592.8802</v>
      </c>
      <c r="L1168" s="468">
        <f t="shared" si="125"/>
        <v>-119.02</v>
      </c>
      <c r="M1168" s="467">
        <f t="shared" si="126"/>
        <v>559.51</v>
      </c>
      <c r="N1168" s="468">
        <f t="shared" si="127"/>
        <v>-66592.8802</v>
      </c>
    </row>
    <row r="1169" spans="1:14" x14ac:dyDescent="0.25">
      <c r="A1169" s="398"/>
      <c r="B1169" s="399" t="s">
        <v>72</v>
      </c>
      <c r="C1169" s="400" t="s">
        <v>73</v>
      </c>
      <c r="D1169" s="401" t="s">
        <v>548</v>
      </c>
      <c r="E1169" s="398"/>
      <c r="F1169" s="402">
        <v>340.27</v>
      </c>
      <c r="G1169" s="403"/>
      <c r="H1169" s="398"/>
      <c r="I1169" s="445"/>
      <c r="J1169" s="442"/>
      <c r="K1169" s="461"/>
      <c r="L1169" s="468">
        <f t="shared" si="125"/>
        <v>0</v>
      </c>
      <c r="M1169" s="467">
        <f t="shared" si="126"/>
        <v>0</v>
      </c>
      <c r="N1169" s="468">
        <f t="shared" si="127"/>
        <v>0</v>
      </c>
    </row>
    <row r="1170" spans="1:14" x14ac:dyDescent="0.25">
      <c r="A1170" s="398"/>
      <c r="B1170" s="399" t="s">
        <v>72</v>
      </c>
      <c r="C1170" s="400" t="s">
        <v>73</v>
      </c>
      <c r="D1170" s="401" t="s">
        <v>495</v>
      </c>
      <c r="E1170" s="398"/>
      <c r="F1170" s="402">
        <v>0</v>
      </c>
      <c r="G1170" s="403"/>
      <c r="H1170" s="398"/>
      <c r="I1170" s="445"/>
      <c r="J1170" s="442"/>
      <c r="K1170" s="461"/>
      <c r="L1170" s="468">
        <f t="shared" si="125"/>
        <v>0</v>
      </c>
      <c r="M1170" s="467">
        <f t="shared" si="126"/>
        <v>0</v>
      </c>
      <c r="N1170" s="468">
        <f t="shared" si="127"/>
        <v>0</v>
      </c>
    </row>
    <row r="1171" spans="1:14" x14ac:dyDescent="0.25">
      <c r="A1171" s="404"/>
      <c r="B1171" s="399" t="s">
        <v>72</v>
      </c>
      <c r="C1171" s="405" t="s">
        <v>73</v>
      </c>
      <c r="D1171" s="406" t="s">
        <v>496</v>
      </c>
      <c r="E1171" s="404"/>
      <c r="F1171" s="407">
        <v>340.27</v>
      </c>
      <c r="G1171" s="408"/>
      <c r="H1171" s="404"/>
      <c r="I1171" s="446"/>
      <c r="J1171" s="442"/>
      <c r="K1171" s="461"/>
      <c r="L1171" s="468">
        <f t="shared" si="125"/>
        <v>0</v>
      </c>
      <c r="M1171" s="467">
        <f t="shared" si="126"/>
        <v>0</v>
      </c>
      <c r="N1171" s="468">
        <f t="shared" si="127"/>
        <v>0</v>
      </c>
    </row>
    <row r="1172" spans="1:14" ht="22.5" x14ac:dyDescent="0.25">
      <c r="A1172" s="385" t="s">
        <v>251</v>
      </c>
      <c r="B1172" s="385" t="s">
        <v>53</v>
      </c>
      <c r="C1172" s="386" t="s">
        <v>303</v>
      </c>
      <c r="D1172" s="387" t="s">
        <v>304</v>
      </c>
      <c r="E1172" s="388" t="s">
        <v>61</v>
      </c>
      <c r="F1172" s="389">
        <v>94.05</v>
      </c>
      <c r="G1172" s="390">
        <v>745.05</v>
      </c>
      <c r="H1172" s="389">
        <f>ROUND(G1172*F1172,1)</f>
        <v>70072</v>
      </c>
      <c r="I1172" s="445"/>
      <c r="J1172" s="442">
        <f t="shared" si="123"/>
        <v>745.05</v>
      </c>
      <c r="K1172" s="461">
        <f t="shared" si="124"/>
        <v>0</v>
      </c>
      <c r="L1172" s="468">
        <f t="shared" si="125"/>
        <v>0</v>
      </c>
      <c r="M1172" s="467">
        <f t="shared" si="126"/>
        <v>745.05</v>
      </c>
      <c r="N1172" s="468">
        <f t="shared" si="127"/>
        <v>0</v>
      </c>
    </row>
    <row r="1173" spans="1:14" x14ac:dyDescent="0.25">
      <c r="A1173" s="398"/>
      <c r="B1173" s="399" t="s">
        <v>72</v>
      </c>
      <c r="C1173" s="400" t="s">
        <v>73</v>
      </c>
      <c r="D1173" s="401" t="s">
        <v>546</v>
      </c>
      <c r="E1173" s="398"/>
      <c r="F1173" s="402">
        <v>94.05</v>
      </c>
      <c r="G1173" s="403"/>
      <c r="H1173" s="398"/>
      <c r="I1173" s="446"/>
      <c r="J1173" s="442"/>
      <c r="K1173" s="461"/>
      <c r="L1173" s="468">
        <f t="shared" si="125"/>
        <v>0</v>
      </c>
      <c r="M1173" s="467">
        <f t="shared" si="126"/>
        <v>0</v>
      </c>
      <c r="N1173" s="468">
        <f t="shared" si="127"/>
        <v>0</v>
      </c>
    </row>
    <row r="1174" spans="1:14" x14ac:dyDescent="0.25">
      <c r="A1174" s="391" t="s">
        <v>254</v>
      </c>
      <c r="B1174" s="391" t="s">
        <v>69</v>
      </c>
      <c r="C1174" s="392" t="s">
        <v>306</v>
      </c>
      <c r="D1174" s="393" t="s">
        <v>307</v>
      </c>
      <c r="E1174" s="394" t="s">
        <v>43</v>
      </c>
      <c r="F1174" s="395">
        <v>18.809999999999999</v>
      </c>
      <c r="G1174" s="396">
        <v>3763.5</v>
      </c>
      <c r="H1174" s="395">
        <f>ROUND(G1174*F1174,1)</f>
        <v>70791.399999999994</v>
      </c>
      <c r="I1174" s="446"/>
      <c r="J1174" s="442">
        <f t="shared" si="123"/>
        <v>3763.5</v>
      </c>
      <c r="K1174" s="461">
        <f t="shared" si="124"/>
        <v>0</v>
      </c>
      <c r="L1174" s="468">
        <f t="shared" si="125"/>
        <v>0</v>
      </c>
      <c r="M1174" s="467">
        <f t="shared" si="126"/>
        <v>3763.5</v>
      </c>
      <c r="N1174" s="468">
        <f t="shared" si="127"/>
        <v>0</v>
      </c>
    </row>
    <row r="1175" spans="1:14" x14ac:dyDescent="0.25">
      <c r="A1175" s="398"/>
      <c r="B1175" s="399" t="s">
        <v>72</v>
      </c>
      <c r="C1175" s="400" t="s">
        <v>73</v>
      </c>
      <c r="D1175" s="401" t="s">
        <v>546</v>
      </c>
      <c r="E1175" s="398"/>
      <c r="F1175" s="402">
        <v>94.05</v>
      </c>
      <c r="G1175" s="403"/>
      <c r="H1175" s="398"/>
      <c r="I1175" s="446"/>
      <c r="J1175" s="442"/>
      <c r="K1175" s="461"/>
      <c r="L1175" s="468">
        <f t="shared" si="125"/>
        <v>0</v>
      </c>
      <c r="M1175" s="467">
        <f t="shared" si="126"/>
        <v>0</v>
      </c>
      <c r="N1175" s="468">
        <f t="shared" si="127"/>
        <v>0</v>
      </c>
    </row>
    <row r="1176" spans="1:14" x14ac:dyDescent="0.25">
      <c r="A1176" s="398"/>
      <c r="B1176" s="399" t="s">
        <v>72</v>
      </c>
      <c r="C1176" s="398"/>
      <c r="D1176" s="401" t="s">
        <v>572</v>
      </c>
      <c r="E1176" s="398"/>
      <c r="F1176" s="402">
        <v>18.809999999999999</v>
      </c>
      <c r="G1176" s="403"/>
      <c r="H1176" s="398"/>
      <c r="I1176" s="445"/>
      <c r="J1176" s="442"/>
      <c r="K1176" s="461"/>
      <c r="L1176" s="468">
        <f t="shared" si="125"/>
        <v>0</v>
      </c>
      <c r="M1176" s="467">
        <f t="shared" si="126"/>
        <v>0</v>
      </c>
      <c r="N1176" s="468">
        <f t="shared" si="127"/>
        <v>0</v>
      </c>
    </row>
    <row r="1177" spans="1:14" x14ac:dyDescent="0.25">
      <c r="A1177" s="378"/>
      <c r="B1177" s="379" t="s">
        <v>48</v>
      </c>
      <c r="C1177" s="383" t="s">
        <v>63</v>
      </c>
      <c r="D1177" s="383" t="s">
        <v>64</v>
      </c>
      <c r="E1177" s="378"/>
      <c r="F1177" s="378"/>
      <c r="G1177" s="381"/>
      <c r="H1177" s="384">
        <f>AG1177</f>
        <v>0</v>
      </c>
      <c r="I1177" s="446"/>
      <c r="J1177" s="442"/>
      <c r="K1177" s="461"/>
      <c r="L1177" s="468">
        <f t="shared" si="125"/>
        <v>0</v>
      </c>
      <c r="M1177" s="467">
        <f t="shared" si="126"/>
        <v>0</v>
      </c>
      <c r="N1177" s="468">
        <f t="shared" si="127"/>
        <v>0</v>
      </c>
    </row>
    <row r="1178" spans="1:14" ht="22.5" x14ac:dyDescent="0.25">
      <c r="A1178" s="385" t="s">
        <v>257</v>
      </c>
      <c r="B1178" s="385" t="s">
        <v>53</v>
      </c>
      <c r="C1178" s="386" t="s">
        <v>315</v>
      </c>
      <c r="D1178" s="387" t="s">
        <v>316</v>
      </c>
      <c r="E1178" s="388" t="s">
        <v>114</v>
      </c>
      <c r="F1178" s="389">
        <v>376.74</v>
      </c>
      <c r="G1178" s="390">
        <v>552.39</v>
      </c>
      <c r="H1178" s="389">
        <f>ROUND(G1178*F1178,1)</f>
        <v>208107.4</v>
      </c>
      <c r="I1178" s="447"/>
      <c r="J1178" s="442">
        <f t="shared" si="123"/>
        <v>552.39</v>
      </c>
      <c r="K1178" s="461">
        <f t="shared" si="124"/>
        <v>0</v>
      </c>
      <c r="L1178" s="468">
        <f t="shared" si="125"/>
        <v>0</v>
      </c>
      <c r="M1178" s="467">
        <f t="shared" si="126"/>
        <v>552.39</v>
      </c>
      <c r="N1178" s="468">
        <f t="shared" si="127"/>
        <v>0</v>
      </c>
    </row>
    <row r="1179" spans="1:14" x14ac:dyDescent="0.25">
      <c r="A1179" s="398"/>
      <c r="B1179" s="399" t="s">
        <v>72</v>
      </c>
      <c r="C1179" s="400" t="s">
        <v>73</v>
      </c>
      <c r="D1179" s="401" t="s">
        <v>573</v>
      </c>
      <c r="E1179" s="398"/>
      <c r="F1179" s="402">
        <v>376.74</v>
      </c>
      <c r="G1179" s="403"/>
      <c r="H1179" s="398"/>
      <c r="I1179" s="445"/>
      <c r="J1179" s="442"/>
      <c r="K1179" s="461"/>
      <c r="L1179" s="468">
        <f t="shared" si="125"/>
        <v>0</v>
      </c>
      <c r="M1179" s="467">
        <f t="shared" si="126"/>
        <v>0</v>
      </c>
      <c r="N1179" s="468">
        <f t="shared" si="127"/>
        <v>0</v>
      </c>
    </row>
    <row r="1180" spans="1:14" ht="22.5" x14ac:dyDescent="0.25">
      <c r="A1180" s="391" t="s">
        <v>260</v>
      </c>
      <c r="B1180" s="391" t="s">
        <v>69</v>
      </c>
      <c r="C1180" s="392" t="s">
        <v>318</v>
      </c>
      <c r="D1180" s="393" t="s">
        <v>319</v>
      </c>
      <c r="E1180" s="394" t="s">
        <v>114</v>
      </c>
      <c r="F1180" s="395">
        <v>376.74</v>
      </c>
      <c r="G1180" s="396">
        <v>1060.07</v>
      </c>
      <c r="H1180" s="395">
        <f>ROUND(G1180*F1180,1)</f>
        <v>399370.8</v>
      </c>
      <c r="I1180" s="446"/>
      <c r="J1180" s="442">
        <f t="shared" si="123"/>
        <v>1060.07</v>
      </c>
      <c r="K1180" s="461">
        <f t="shared" si="124"/>
        <v>0</v>
      </c>
      <c r="L1180" s="468">
        <f t="shared" si="125"/>
        <v>0</v>
      </c>
      <c r="M1180" s="467">
        <f t="shared" si="126"/>
        <v>1060.07</v>
      </c>
      <c r="N1180" s="468">
        <f t="shared" si="127"/>
        <v>0</v>
      </c>
    </row>
    <row r="1181" spans="1:14" x14ac:dyDescent="0.25">
      <c r="A1181" s="398"/>
      <c r="B1181" s="399" t="s">
        <v>72</v>
      </c>
      <c r="C1181" s="400" t="s">
        <v>73</v>
      </c>
      <c r="D1181" s="401" t="s">
        <v>573</v>
      </c>
      <c r="E1181" s="398"/>
      <c r="F1181" s="402">
        <v>376.74</v>
      </c>
      <c r="G1181" s="403"/>
      <c r="H1181" s="398"/>
      <c r="I1181" s="445"/>
      <c r="J1181" s="442"/>
      <c r="K1181" s="461"/>
      <c r="L1181" s="468">
        <f t="shared" si="125"/>
        <v>0</v>
      </c>
      <c r="M1181" s="467">
        <f t="shared" si="126"/>
        <v>0</v>
      </c>
      <c r="N1181" s="468">
        <f t="shared" si="127"/>
        <v>0</v>
      </c>
    </row>
    <row r="1182" spans="1:14" x14ac:dyDescent="0.25">
      <c r="A1182" s="391" t="s">
        <v>263</v>
      </c>
      <c r="B1182" s="391" t="s">
        <v>69</v>
      </c>
      <c r="C1182" s="392" t="s">
        <v>321</v>
      </c>
      <c r="D1182" s="393" t="s">
        <v>322</v>
      </c>
      <c r="E1182" s="394" t="s">
        <v>67</v>
      </c>
      <c r="F1182" s="395">
        <v>23</v>
      </c>
      <c r="G1182" s="396">
        <v>739.15</v>
      </c>
      <c r="H1182" s="395">
        <f>ROUND(G1182*F1182,1)</f>
        <v>17000.5</v>
      </c>
      <c r="I1182" s="446"/>
      <c r="J1182" s="442">
        <f t="shared" si="123"/>
        <v>739.15</v>
      </c>
      <c r="K1182" s="461">
        <f t="shared" si="124"/>
        <v>0</v>
      </c>
      <c r="L1182" s="468">
        <f t="shared" si="125"/>
        <v>0</v>
      </c>
      <c r="M1182" s="467">
        <f t="shared" si="126"/>
        <v>739.15</v>
      </c>
      <c r="N1182" s="468">
        <f t="shared" si="127"/>
        <v>0</v>
      </c>
    </row>
    <row r="1183" spans="1:14" x14ac:dyDescent="0.25">
      <c r="A1183" s="398"/>
      <c r="B1183" s="399" t="s">
        <v>72</v>
      </c>
      <c r="C1183" s="400" t="s">
        <v>73</v>
      </c>
      <c r="D1183" s="401" t="s">
        <v>574</v>
      </c>
      <c r="E1183" s="398"/>
      <c r="F1183" s="402">
        <v>23</v>
      </c>
      <c r="G1183" s="403"/>
      <c r="H1183" s="398"/>
      <c r="I1183" s="446"/>
      <c r="J1183" s="442"/>
      <c r="K1183" s="461"/>
      <c r="L1183" s="468">
        <f t="shared" si="125"/>
        <v>0</v>
      </c>
      <c r="M1183" s="467">
        <f t="shared" si="126"/>
        <v>0</v>
      </c>
      <c r="N1183" s="468">
        <f t="shared" si="127"/>
        <v>0</v>
      </c>
    </row>
    <row r="1184" spans="1:14" ht="22.5" x14ac:dyDescent="0.25">
      <c r="A1184" s="385" t="s">
        <v>266</v>
      </c>
      <c r="B1184" s="385" t="s">
        <v>53</v>
      </c>
      <c r="C1184" s="386" t="s">
        <v>339</v>
      </c>
      <c r="D1184" s="387" t="s">
        <v>340</v>
      </c>
      <c r="E1184" s="388" t="s">
        <v>67</v>
      </c>
      <c r="F1184" s="389">
        <v>10</v>
      </c>
      <c r="G1184" s="390">
        <v>260.41000000000003</v>
      </c>
      <c r="H1184" s="389">
        <f>ROUND(G1184*F1184,1)</f>
        <v>2604.1</v>
      </c>
      <c r="I1184" s="446"/>
      <c r="J1184" s="442">
        <f t="shared" ref="J1184:J1244" si="128">G1184</f>
        <v>260.41000000000003</v>
      </c>
      <c r="K1184" s="461">
        <f t="shared" ref="K1184:K1244" si="129">I1184*J1184</f>
        <v>0</v>
      </c>
      <c r="L1184" s="468">
        <f t="shared" ref="L1184:L1247" si="130">I1184</f>
        <v>0</v>
      </c>
      <c r="M1184" s="467">
        <f t="shared" ref="M1184:M1247" si="131">J1184</f>
        <v>260.41000000000003</v>
      </c>
      <c r="N1184" s="468">
        <f t="shared" ref="N1184:N1247" si="132">L1184*M1184</f>
        <v>0</v>
      </c>
    </row>
    <row r="1185" spans="1:14" x14ac:dyDescent="0.25">
      <c r="A1185" s="398"/>
      <c r="B1185" s="399" t="s">
        <v>72</v>
      </c>
      <c r="C1185" s="400" t="s">
        <v>73</v>
      </c>
      <c r="D1185" s="401" t="s">
        <v>575</v>
      </c>
      <c r="E1185" s="398"/>
      <c r="F1185" s="402">
        <v>10</v>
      </c>
      <c r="G1185" s="403"/>
      <c r="H1185" s="398"/>
      <c r="I1185" s="445"/>
      <c r="J1185" s="442"/>
      <c r="K1185" s="461"/>
      <c r="L1185" s="468">
        <f t="shared" si="130"/>
        <v>0</v>
      </c>
      <c r="M1185" s="467">
        <f t="shared" si="131"/>
        <v>0</v>
      </c>
      <c r="N1185" s="468">
        <f t="shared" si="132"/>
        <v>0</v>
      </c>
    </row>
    <row r="1186" spans="1:14" ht="22.5" x14ac:dyDescent="0.25">
      <c r="A1186" s="391" t="s">
        <v>269</v>
      </c>
      <c r="B1186" s="391" t="s">
        <v>69</v>
      </c>
      <c r="C1186" s="392" t="s">
        <v>345</v>
      </c>
      <c r="D1186" s="393" t="s">
        <v>346</v>
      </c>
      <c r="E1186" s="394" t="s">
        <v>67</v>
      </c>
      <c r="F1186" s="395">
        <v>10.15</v>
      </c>
      <c r="G1186" s="396">
        <v>1801.85</v>
      </c>
      <c r="H1186" s="395">
        <f>ROUND(G1186*F1186,1)</f>
        <v>18288.8</v>
      </c>
      <c r="I1186" s="446"/>
      <c r="J1186" s="442">
        <f t="shared" si="128"/>
        <v>1801.85</v>
      </c>
      <c r="K1186" s="461">
        <f t="shared" si="129"/>
        <v>0</v>
      </c>
      <c r="L1186" s="468">
        <f t="shared" si="130"/>
        <v>0</v>
      </c>
      <c r="M1186" s="467">
        <f t="shared" si="131"/>
        <v>1801.85</v>
      </c>
      <c r="N1186" s="468">
        <f t="shared" si="132"/>
        <v>0</v>
      </c>
    </row>
    <row r="1187" spans="1:14" x14ac:dyDescent="0.25">
      <c r="A1187" s="398"/>
      <c r="B1187" s="399" t="s">
        <v>72</v>
      </c>
      <c r="C1187" s="400" t="s">
        <v>73</v>
      </c>
      <c r="D1187" s="401" t="s">
        <v>151</v>
      </c>
      <c r="E1187" s="398"/>
      <c r="F1187" s="402">
        <v>10</v>
      </c>
      <c r="G1187" s="403"/>
      <c r="H1187" s="398"/>
      <c r="I1187" s="445"/>
      <c r="J1187" s="442"/>
      <c r="K1187" s="461"/>
      <c r="L1187" s="468">
        <f t="shared" si="130"/>
        <v>0</v>
      </c>
      <c r="M1187" s="467">
        <f t="shared" si="131"/>
        <v>0</v>
      </c>
      <c r="N1187" s="468">
        <f t="shared" si="132"/>
        <v>0</v>
      </c>
    </row>
    <row r="1188" spans="1:14" x14ac:dyDescent="0.25">
      <c r="A1188" s="398"/>
      <c r="B1188" s="399" t="s">
        <v>72</v>
      </c>
      <c r="C1188" s="398"/>
      <c r="D1188" s="401" t="s">
        <v>576</v>
      </c>
      <c r="E1188" s="398"/>
      <c r="F1188" s="402">
        <v>10.15</v>
      </c>
      <c r="G1188" s="403"/>
      <c r="H1188" s="398"/>
      <c r="I1188" s="446"/>
      <c r="J1188" s="442"/>
      <c r="K1188" s="461"/>
      <c r="L1188" s="468">
        <f t="shared" si="130"/>
        <v>0</v>
      </c>
      <c r="M1188" s="467">
        <f t="shared" si="131"/>
        <v>0</v>
      </c>
      <c r="N1188" s="468">
        <f t="shared" si="132"/>
        <v>0</v>
      </c>
    </row>
    <row r="1189" spans="1:14" ht="22.5" x14ac:dyDescent="0.25">
      <c r="A1189" s="385" t="s">
        <v>272</v>
      </c>
      <c r="B1189" s="385" t="s">
        <v>53</v>
      </c>
      <c r="C1189" s="386" t="s">
        <v>348</v>
      </c>
      <c r="D1189" s="387" t="s">
        <v>349</v>
      </c>
      <c r="E1189" s="388" t="s">
        <v>67</v>
      </c>
      <c r="F1189" s="389">
        <v>25</v>
      </c>
      <c r="G1189" s="390">
        <v>219.64</v>
      </c>
      <c r="H1189" s="389">
        <f>ROUND(G1189*F1189,1)</f>
        <v>5491</v>
      </c>
      <c r="I1189" s="446"/>
      <c r="J1189" s="442">
        <f t="shared" si="128"/>
        <v>219.64</v>
      </c>
      <c r="K1189" s="461">
        <f t="shared" si="129"/>
        <v>0</v>
      </c>
      <c r="L1189" s="468">
        <f t="shared" si="130"/>
        <v>0</v>
      </c>
      <c r="M1189" s="467">
        <f t="shared" si="131"/>
        <v>219.64</v>
      </c>
      <c r="N1189" s="468">
        <f t="shared" si="132"/>
        <v>0</v>
      </c>
    </row>
    <row r="1190" spans="1:14" x14ac:dyDescent="0.25">
      <c r="A1190" s="398"/>
      <c r="B1190" s="399" t="s">
        <v>72</v>
      </c>
      <c r="C1190" s="400" t="s">
        <v>73</v>
      </c>
      <c r="D1190" s="401" t="s">
        <v>577</v>
      </c>
      <c r="E1190" s="398"/>
      <c r="F1190" s="402">
        <v>25</v>
      </c>
      <c r="G1190" s="403"/>
      <c r="H1190" s="398"/>
      <c r="I1190" s="446"/>
      <c r="J1190" s="442"/>
      <c r="K1190" s="461"/>
      <c r="L1190" s="468">
        <f t="shared" si="130"/>
        <v>0</v>
      </c>
      <c r="M1190" s="467">
        <f t="shared" si="131"/>
        <v>0</v>
      </c>
      <c r="N1190" s="468">
        <f t="shared" si="132"/>
        <v>0</v>
      </c>
    </row>
    <row r="1191" spans="1:14" ht="22.5" x14ac:dyDescent="0.25">
      <c r="A1191" s="391" t="s">
        <v>275</v>
      </c>
      <c r="B1191" s="391" t="s">
        <v>69</v>
      </c>
      <c r="C1191" s="392" t="s">
        <v>351</v>
      </c>
      <c r="D1191" s="393" t="s">
        <v>352</v>
      </c>
      <c r="E1191" s="394" t="s">
        <v>67</v>
      </c>
      <c r="F1191" s="395">
        <v>12.18</v>
      </c>
      <c r="G1191" s="396">
        <v>1129.77</v>
      </c>
      <c r="H1191" s="395">
        <f>ROUND(G1191*F1191,1)</f>
        <v>13760.6</v>
      </c>
      <c r="I1191" s="445"/>
      <c r="J1191" s="442">
        <f t="shared" si="128"/>
        <v>1129.77</v>
      </c>
      <c r="K1191" s="461">
        <f t="shared" si="129"/>
        <v>0</v>
      </c>
      <c r="L1191" s="468">
        <f t="shared" si="130"/>
        <v>0</v>
      </c>
      <c r="M1191" s="467">
        <f t="shared" si="131"/>
        <v>1129.77</v>
      </c>
      <c r="N1191" s="468">
        <f t="shared" si="132"/>
        <v>0</v>
      </c>
    </row>
    <row r="1192" spans="1:14" x14ac:dyDescent="0.25">
      <c r="A1192" s="398"/>
      <c r="B1192" s="399" t="s">
        <v>72</v>
      </c>
      <c r="C1192" s="400" t="s">
        <v>73</v>
      </c>
      <c r="D1192" s="401" t="s">
        <v>157</v>
      </c>
      <c r="E1192" s="398"/>
      <c r="F1192" s="402">
        <v>12</v>
      </c>
      <c r="G1192" s="403"/>
      <c r="H1192" s="398"/>
      <c r="I1192" s="446"/>
      <c r="J1192" s="442"/>
      <c r="K1192" s="461"/>
      <c r="L1192" s="468">
        <f t="shared" si="130"/>
        <v>0</v>
      </c>
      <c r="M1192" s="467">
        <f t="shared" si="131"/>
        <v>0</v>
      </c>
      <c r="N1192" s="468">
        <f t="shared" si="132"/>
        <v>0</v>
      </c>
    </row>
    <row r="1193" spans="1:14" x14ac:dyDescent="0.25">
      <c r="A1193" s="398"/>
      <c r="B1193" s="399" t="s">
        <v>72</v>
      </c>
      <c r="C1193" s="398"/>
      <c r="D1193" s="401" t="s">
        <v>578</v>
      </c>
      <c r="E1193" s="398"/>
      <c r="F1193" s="402">
        <v>12.18</v>
      </c>
      <c r="G1193" s="403"/>
      <c r="H1193" s="398"/>
      <c r="I1193" s="446"/>
      <c r="J1193" s="442"/>
      <c r="K1193" s="461"/>
      <c r="L1193" s="468">
        <f t="shared" si="130"/>
        <v>0</v>
      </c>
      <c r="M1193" s="467">
        <f t="shared" si="131"/>
        <v>0</v>
      </c>
      <c r="N1193" s="468">
        <f t="shared" si="132"/>
        <v>0</v>
      </c>
    </row>
    <row r="1194" spans="1:14" ht="22.5" x14ac:dyDescent="0.25">
      <c r="A1194" s="391" t="s">
        <v>121</v>
      </c>
      <c r="B1194" s="391" t="s">
        <v>69</v>
      </c>
      <c r="C1194" s="392" t="s">
        <v>354</v>
      </c>
      <c r="D1194" s="393" t="s">
        <v>355</v>
      </c>
      <c r="E1194" s="394" t="s">
        <v>67</v>
      </c>
      <c r="F1194" s="395">
        <v>13.2</v>
      </c>
      <c r="G1194" s="396">
        <v>1129.77</v>
      </c>
      <c r="H1194" s="395">
        <f>ROUND(G1194*F1194,1)</f>
        <v>14913</v>
      </c>
      <c r="I1194" s="446"/>
      <c r="J1194" s="442">
        <f t="shared" si="128"/>
        <v>1129.77</v>
      </c>
      <c r="K1194" s="461">
        <f t="shared" si="129"/>
        <v>0</v>
      </c>
      <c r="L1194" s="468">
        <f t="shared" si="130"/>
        <v>0</v>
      </c>
      <c r="M1194" s="467">
        <f t="shared" si="131"/>
        <v>1129.77</v>
      </c>
      <c r="N1194" s="468">
        <f t="shared" si="132"/>
        <v>0</v>
      </c>
    </row>
    <row r="1195" spans="1:14" x14ac:dyDescent="0.25">
      <c r="A1195" s="398"/>
      <c r="B1195" s="399" t="s">
        <v>72</v>
      </c>
      <c r="C1195" s="400" t="s">
        <v>73</v>
      </c>
      <c r="D1195" s="401" t="s">
        <v>160</v>
      </c>
      <c r="E1195" s="398"/>
      <c r="F1195" s="402">
        <v>13</v>
      </c>
      <c r="G1195" s="403"/>
      <c r="H1195" s="398"/>
      <c r="I1195" s="445"/>
      <c r="J1195" s="442"/>
      <c r="K1195" s="461"/>
      <c r="L1195" s="468">
        <f t="shared" si="130"/>
        <v>0</v>
      </c>
      <c r="M1195" s="467">
        <f t="shared" si="131"/>
        <v>0</v>
      </c>
      <c r="N1195" s="468">
        <f t="shared" si="132"/>
        <v>0</v>
      </c>
    </row>
    <row r="1196" spans="1:14" x14ac:dyDescent="0.25">
      <c r="A1196" s="398"/>
      <c r="B1196" s="399" t="s">
        <v>72</v>
      </c>
      <c r="C1196" s="398"/>
      <c r="D1196" s="401" t="s">
        <v>579</v>
      </c>
      <c r="E1196" s="398"/>
      <c r="F1196" s="402">
        <v>13.2</v>
      </c>
      <c r="G1196" s="403"/>
      <c r="H1196" s="398"/>
      <c r="I1196" s="446"/>
      <c r="J1196" s="442"/>
      <c r="K1196" s="461"/>
      <c r="L1196" s="468">
        <f t="shared" si="130"/>
        <v>0</v>
      </c>
      <c r="M1196" s="467">
        <f t="shared" si="131"/>
        <v>0</v>
      </c>
      <c r="N1196" s="468">
        <f t="shared" si="132"/>
        <v>0</v>
      </c>
    </row>
    <row r="1197" spans="1:14" ht="56.25" x14ac:dyDescent="0.25">
      <c r="A1197" s="385" t="s">
        <v>279</v>
      </c>
      <c r="B1197" s="385" t="s">
        <v>53</v>
      </c>
      <c r="C1197" s="386" t="s">
        <v>365</v>
      </c>
      <c r="D1197" s="387" t="s">
        <v>366</v>
      </c>
      <c r="E1197" s="388" t="s">
        <v>114</v>
      </c>
      <c r="F1197" s="389">
        <v>376.74</v>
      </c>
      <c r="G1197" s="390">
        <v>56.03</v>
      </c>
      <c r="H1197" s="389">
        <f>ROUND(G1197*F1197,1)</f>
        <v>21108.7</v>
      </c>
      <c r="I1197" s="446"/>
      <c r="J1197" s="442">
        <f t="shared" si="128"/>
        <v>56.03</v>
      </c>
      <c r="K1197" s="461">
        <f t="shared" si="129"/>
        <v>0</v>
      </c>
      <c r="L1197" s="468">
        <f t="shared" si="130"/>
        <v>0</v>
      </c>
      <c r="M1197" s="467">
        <f t="shared" si="131"/>
        <v>56.03</v>
      </c>
      <c r="N1197" s="468">
        <f t="shared" si="132"/>
        <v>0</v>
      </c>
    </row>
    <row r="1198" spans="1:14" x14ac:dyDescent="0.25">
      <c r="A1198" s="398"/>
      <c r="B1198" s="399" t="s">
        <v>72</v>
      </c>
      <c r="C1198" s="400" t="s">
        <v>73</v>
      </c>
      <c r="D1198" s="401" t="s">
        <v>568</v>
      </c>
      <c r="E1198" s="398"/>
      <c r="F1198" s="402">
        <v>376.74</v>
      </c>
      <c r="G1198" s="403"/>
      <c r="H1198" s="398"/>
      <c r="I1198" s="446"/>
      <c r="J1198" s="442"/>
      <c r="K1198" s="461"/>
      <c r="L1198" s="468">
        <f t="shared" si="130"/>
        <v>0</v>
      </c>
      <c r="M1198" s="467">
        <f t="shared" si="131"/>
        <v>0</v>
      </c>
      <c r="N1198" s="468">
        <f t="shared" si="132"/>
        <v>0</v>
      </c>
    </row>
    <row r="1199" spans="1:14" x14ac:dyDescent="0.25">
      <c r="A1199" s="385" t="s">
        <v>282</v>
      </c>
      <c r="B1199" s="385" t="s">
        <v>53</v>
      </c>
      <c r="C1199" s="386" t="s">
        <v>368</v>
      </c>
      <c r="D1199" s="387" t="s">
        <v>369</v>
      </c>
      <c r="E1199" s="388" t="s">
        <v>67</v>
      </c>
      <c r="F1199" s="389">
        <v>18</v>
      </c>
      <c r="G1199" s="390">
        <v>808.86</v>
      </c>
      <c r="H1199" s="389">
        <f>ROUND(G1199*F1199,1)</f>
        <v>14559.5</v>
      </c>
      <c r="I1199" s="445"/>
      <c r="J1199" s="442">
        <f t="shared" si="128"/>
        <v>808.86</v>
      </c>
      <c r="K1199" s="461">
        <f t="shared" si="129"/>
        <v>0</v>
      </c>
      <c r="L1199" s="468">
        <f t="shared" si="130"/>
        <v>0</v>
      </c>
      <c r="M1199" s="467">
        <f t="shared" si="131"/>
        <v>808.86</v>
      </c>
      <c r="N1199" s="468">
        <f t="shared" si="132"/>
        <v>0</v>
      </c>
    </row>
    <row r="1200" spans="1:14" x14ac:dyDescent="0.25">
      <c r="A1200" s="391" t="s">
        <v>285</v>
      </c>
      <c r="B1200" s="391" t="s">
        <v>69</v>
      </c>
      <c r="C1200" s="392" t="s">
        <v>372</v>
      </c>
      <c r="D1200" s="393" t="s">
        <v>373</v>
      </c>
      <c r="E1200" s="394" t="s">
        <v>67</v>
      </c>
      <c r="F1200" s="395">
        <v>9</v>
      </c>
      <c r="G1200" s="396">
        <v>1202.1099999999999</v>
      </c>
      <c r="H1200" s="395">
        <f>ROUND(G1200*F1200,1)</f>
        <v>10819</v>
      </c>
      <c r="I1200" s="446"/>
      <c r="J1200" s="442">
        <f t="shared" si="128"/>
        <v>1202.1099999999999</v>
      </c>
      <c r="K1200" s="461">
        <f t="shared" si="129"/>
        <v>0</v>
      </c>
      <c r="L1200" s="468">
        <f t="shared" si="130"/>
        <v>0</v>
      </c>
      <c r="M1200" s="467">
        <f t="shared" si="131"/>
        <v>1202.1099999999999</v>
      </c>
      <c r="N1200" s="468">
        <f t="shared" si="132"/>
        <v>0</v>
      </c>
    </row>
    <row r="1201" spans="1:14" x14ac:dyDescent="0.25">
      <c r="A1201" s="398"/>
      <c r="B1201" s="399" t="s">
        <v>72</v>
      </c>
      <c r="C1201" s="400" t="s">
        <v>73</v>
      </c>
      <c r="D1201" s="401" t="s">
        <v>110</v>
      </c>
      <c r="E1201" s="398"/>
      <c r="F1201" s="402">
        <v>9</v>
      </c>
      <c r="G1201" s="403"/>
      <c r="H1201" s="398"/>
      <c r="I1201" s="446"/>
      <c r="J1201" s="442"/>
      <c r="K1201" s="461"/>
      <c r="L1201" s="468">
        <f t="shared" si="130"/>
        <v>0</v>
      </c>
      <c r="M1201" s="467">
        <f t="shared" si="131"/>
        <v>0</v>
      </c>
      <c r="N1201" s="468">
        <f t="shared" si="132"/>
        <v>0</v>
      </c>
    </row>
    <row r="1202" spans="1:14" x14ac:dyDescent="0.25">
      <c r="A1202" s="391" t="s">
        <v>288</v>
      </c>
      <c r="B1202" s="391" t="s">
        <v>69</v>
      </c>
      <c r="C1202" s="392" t="s">
        <v>375</v>
      </c>
      <c r="D1202" s="393" t="s">
        <v>376</v>
      </c>
      <c r="E1202" s="394" t="s">
        <v>67</v>
      </c>
      <c r="F1202" s="395">
        <v>9</v>
      </c>
      <c r="G1202" s="396">
        <v>775.98</v>
      </c>
      <c r="H1202" s="395">
        <f>ROUND(G1202*F1202,1)</f>
        <v>6983.8</v>
      </c>
      <c r="I1202" s="446"/>
      <c r="J1202" s="442">
        <f t="shared" si="128"/>
        <v>775.98</v>
      </c>
      <c r="K1202" s="461">
        <f t="shared" si="129"/>
        <v>0</v>
      </c>
      <c r="L1202" s="468">
        <f t="shared" si="130"/>
        <v>0</v>
      </c>
      <c r="M1202" s="467">
        <f t="shared" si="131"/>
        <v>775.98</v>
      </c>
      <c r="N1202" s="468">
        <f t="shared" si="132"/>
        <v>0</v>
      </c>
    </row>
    <row r="1203" spans="1:14" x14ac:dyDescent="0.25">
      <c r="A1203" s="398"/>
      <c r="B1203" s="399" t="s">
        <v>72</v>
      </c>
      <c r="C1203" s="400" t="s">
        <v>73</v>
      </c>
      <c r="D1203" s="401" t="s">
        <v>110</v>
      </c>
      <c r="E1203" s="398"/>
      <c r="F1203" s="402">
        <v>9</v>
      </c>
      <c r="G1203" s="403"/>
      <c r="H1203" s="398"/>
      <c r="I1203" s="445"/>
      <c r="J1203" s="442"/>
      <c r="K1203" s="461"/>
      <c r="L1203" s="468">
        <f t="shared" si="130"/>
        <v>0</v>
      </c>
      <c r="M1203" s="467">
        <f t="shared" si="131"/>
        <v>0</v>
      </c>
      <c r="N1203" s="468">
        <f t="shared" si="132"/>
        <v>0</v>
      </c>
    </row>
    <row r="1204" spans="1:14" x14ac:dyDescent="0.25">
      <c r="A1204" s="391" t="s">
        <v>124</v>
      </c>
      <c r="B1204" s="391" t="s">
        <v>69</v>
      </c>
      <c r="C1204" s="392" t="s">
        <v>378</v>
      </c>
      <c r="D1204" s="393" t="s">
        <v>379</v>
      </c>
      <c r="E1204" s="394" t="s">
        <v>67</v>
      </c>
      <c r="F1204" s="395">
        <v>31</v>
      </c>
      <c r="G1204" s="396">
        <v>211.75</v>
      </c>
      <c r="H1204" s="395">
        <f>ROUND(G1204*F1204,1)</f>
        <v>6564.3</v>
      </c>
      <c r="I1204" s="446"/>
      <c r="J1204" s="442">
        <f t="shared" si="128"/>
        <v>211.75</v>
      </c>
      <c r="K1204" s="461">
        <f t="shared" si="129"/>
        <v>0</v>
      </c>
      <c r="L1204" s="468">
        <f t="shared" si="130"/>
        <v>0</v>
      </c>
      <c r="M1204" s="467">
        <f t="shared" si="131"/>
        <v>211.75</v>
      </c>
      <c r="N1204" s="468">
        <f t="shared" si="132"/>
        <v>0</v>
      </c>
    </row>
    <row r="1205" spans="1:14" x14ac:dyDescent="0.25">
      <c r="A1205" s="398"/>
      <c r="B1205" s="399" t="s">
        <v>72</v>
      </c>
      <c r="C1205" s="400" t="s">
        <v>73</v>
      </c>
      <c r="D1205" s="401" t="s">
        <v>110</v>
      </c>
      <c r="E1205" s="398"/>
      <c r="F1205" s="402">
        <v>9</v>
      </c>
      <c r="G1205" s="403"/>
      <c r="H1205" s="398"/>
      <c r="I1205" s="445"/>
      <c r="J1205" s="442"/>
      <c r="K1205" s="461"/>
      <c r="L1205" s="468">
        <f t="shared" si="130"/>
        <v>0</v>
      </c>
      <c r="M1205" s="467">
        <f t="shared" si="131"/>
        <v>0</v>
      </c>
      <c r="N1205" s="468">
        <f t="shared" si="132"/>
        <v>0</v>
      </c>
    </row>
    <row r="1206" spans="1:14" x14ac:dyDescent="0.25">
      <c r="A1206" s="398"/>
      <c r="B1206" s="399" t="s">
        <v>72</v>
      </c>
      <c r="C1206" s="400" t="s">
        <v>73</v>
      </c>
      <c r="D1206" s="401" t="s">
        <v>110</v>
      </c>
      <c r="E1206" s="398"/>
      <c r="F1206" s="402">
        <v>9</v>
      </c>
      <c r="G1206" s="403"/>
      <c r="H1206" s="398"/>
      <c r="I1206" s="446"/>
      <c r="J1206" s="442"/>
      <c r="K1206" s="461"/>
      <c r="L1206" s="468">
        <f t="shared" si="130"/>
        <v>0</v>
      </c>
      <c r="M1206" s="467">
        <f t="shared" si="131"/>
        <v>0</v>
      </c>
      <c r="N1206" s="468">
        <f t="shared" si="132"/>
        <v>0</v>
      </c>
    </row>
    <row r="1207" spans="1:14" x14ac:dyDescent="0.25">
      <c r="A1207" s="398"/>
      <c r="B1207" s="399" t="s">
        <v>72</v>
      </c>
      <c r="C1207" s="400" t="s">
        <v>73</v>
      </c>
      <c r="D1207" s="401" t="s">
        <v>520</v>
      </c>
      <c r="E1207" s="398"/>
      <c r="F1207" s="402">
        <v>0</v>
      </c>
      <c r="G1207" s="403"/>
      <c r="H1207" s="398"/>
      <c r="I1207" s="445"/>
      <c r="J1207" s="442"/>
      <c r="K1207" s="461"/>
      <c r="L1207" s="468">
        <f t="shared" si="130"/>
        <v>0</v>
      </c>
      <c r="M1207" s="467">
        <f t="shared" si="131"/>
        <v>0</v>
      </c>
      <c r="N1207" s="468">
        <f t="shared" si="132"/>
        <v>0</v>
      </c>
    </row>
    <row r="1208" spans="1:14" x14ac:dyDescent="0.25">
      <c r="A1208" s="398"/>
      <c r="B1208" s="399" t="s">
        <v>72</v>
      </c>
      <c r="C1208" s="400" t="s">
        <v>73</v>
      </c>
      <c r="D1208" s="401" t="s">
        <v>160</v>
      </c>
      <c r="E1208" s="398"/>
      <c r="F1208" s="402">
        <v>13</v>
      </c>
      <c r="G1208" s="403"/>
      <c r="H1208" s="398"/>
      <c r="I1208" s="446"/>
      <c r="J1208" s="442"/>
      <c r="K1208" s="461"/>
      <c r="L1208" s="468">
        <f t="shared" si="130"/>
        <v>0</v>
      </c>
      <c r="M1208" s="467">
        <f t="shared" si="131"/>
        <v>0</v>
      </c>
      <c r="N1208" s="468">
        <f t="shared" si="132"/>
        <v>0</v>
      </c>
    </row>
    <row r="1209" spans="1:14" x14ac:dyDescent="0.25">
      <c r="A1209" s="404"/>
      <c r="B1209" s="399" t="s">
        <v>72</v>
      </c>
      <c r="C1209" s="405" t="s">
        <v>73</v>
      </c>
      <c r="D1209" s="406" t="s">
        <v>496</v>
      </c>
      <c r="E1209" s="404"/>
      <c r="F1209" s="407">
        <v>31</v>
      </c>
      <c r="G1209" s="408"/>
      <c r="H1209" s="404"/>
      <c r="I1209" s="446"/>
      <c r="J1209" s="442"/>
      <c r="K1209" s="461"/>
      <c r="L1209" s="468">
        <f t="shared" si="130"/>
        <v>0</v>
      </c>
      <c r="M1209" s="467">
        <f t="shared" si="131"/>
        <v>0</v>
      </c>
      <c r="N1209" s="468">
        <f t="shared" si="132"/>
        <v>0</v>
      </c>
    </row>
    <row r="1210" spans="1:14" ht="22.5" x14ac:dyDescent="0.25">
      <c r="A1210" s="385" t="s">
        <v>293</v>
      </c>
      <c r="B1210" s="385" t="s">
        <v>53</v>
      </c>
      <c r="C1210" s="386" t="s">
        <v>381</v>
      </c>
      <c r="D1210" s="387" t="s">
        <v>382</v>
      </c>
      <c r="E1210" s="388" t="s">
        <v>67</v>
      </c>
      <c r="F1210" s="389">
        <v>13</v>
      </c>
      <c r="G1210" s="390">
        <v>808.86</v>
      </c>
      <c r="H1210" s="389">
        <f>ROUND(G1210*F1210,1)</f>
        <v>10515.2</v>
      </c>
      <c r="I1210" s="447"/>
      <c r="J1210" s="442">
        <f t="shared" si="128"/>
        <v>808.86</v>
      </c>
      <c r="K1210" s="461">
        <f t="shared" si="129"/>
        <v>0</v>
      </c>
      <c r="L1210" s="468">
        <f t="shared" si="130"/>
        <v>0</v>
      </c>
      <c r="M1210" s="467">
        <f t="shared" si="131"/>
        <v>808.86</v>
      </c>
      <c r="N1210" s="468">
        <f t="shared" si="132"/>
        <v>0</v>
      </c>
    </row>
    <row r="1211" spans="1:14" ht="22.5" x14ac:dyDescent="0.25">
      <c r="A1211" s="391" t="s">
        <v>296</v>
      </c>
      <c r="B1211" s="391" t="s">
        <v>69</v>
      </c>
      <c r="C1211" s="392" t="s">
        <v>384</v>
      </c>
      <c r="D1211" s="393" t="s">
        <v>385</v>
      </c>
      <c r="E1211" s="394" t="s">
        <v>67</v>
      </c>
      <c r="F1211" s="395">
        <v>13</v>
      </c>
      <c r="G1211" s="396">
        <v>1530.92</v>
      </c>
      <c r="H1211" s="395">
        <f>ROUND(G1211*F1211,1)</f>
        <v>19902</v>
      </c>
      <c r="I1211" s="445"/>
      <c r="J1211" s="442">
        <f t="shared" si="128"/>
        <v>1530.92</v>
      </c>
      <c r="K1211" s="461">
        <f t="shared" si="129"/>
        <v>0</v>
      </c>
      <c r="L1211" s="468">
        <f t="shared" si="130"/>
        <v>0</v>
      </c>
      <c r="M1211" s="467">
        <f t="shared" si="131"/>
        <v>1530.92</v>
      </c>
      <c r="N1211" s="468">
        <f t="shared" si="132"/>
        <v>0</v>
      </c>
    </row>
    <row r="1212" spans="1:14" x14ac:dyDescent="0.25">
      <c r="A1212" s="398"/>
      <c r="B1212" s="399" t="s">
        <v>72</v>
      </c>
      <c r="C1212" s="400" t="s">
        <v>73</v>
      </c>
      <c r="D1212" s="401" t="s">
        <v>160</v>
      </c>
      <c r="E1212" s="398"/>
      <c r="F1212" s="402">
        <v>13</v>
      </c>
      <c r="G1212" s="403"/>
      <c r="H1212" s="398"/>
      <c r="I1212" s="446"/>
      <c r="J1212" s="442"/>
      <c r="K1212" s="461"/>
      <c r="L1212" s="468">
        <f t="shared" si="130"/>
        <v>0</v>
      </c>
      <c r="M1212" s="467">
        <f t="shared" si="131"/>
        <v>0</v>
      </c>
      <c r="N1212" s="468">
        <f t="shared" si="132"/>
        <v>0</v>
      </c>
    </row>
    <row r="1213" spans="1:14" ht="22.5" x14ac:dyDescent="0.25">
      <c r="A1213" s="385" t="s">
        <v>299</v>
      </c>
      <c r="B1213" s="385" t="s">
        <v>53</v>
      </c>
      <c r="C1213" s="386" t="s">
        <v>387</v>
      </c>
      <c r="D1213" s="387" t="s">
        <v>388</v>
      </c>
      <c r="E1213" s="388" t="s">
        <v>67</v>
      </c>
      <c r="F1213" s="389">
        <v>13</v>
      </c>
      <c r="G1213" s="390">
        <v>3234.12</v>
      </c>
      <c r="H1213" s="389">
        <f>ROUND(G1213*F1213,1)</f>
        <v>42043.6</v>
      </c>
      <c r="I1213" s="445"/>
      <c r="J1213" s="442">
        <f t="shared" si="128"/>
        <v>3234.12</v>
      </c>
      <c r="K1213" s="461">
        <f t="shared" si="129"/>
        <v>0</v>
      </c>
      <c r="L1213" s="468">
        <f t="shared" si="130"/>
        <v>0</v>
      </c>
      <c r="M1213" s="467">
        <f t="shared" si="131"/>
        <v>3234.12</v>
      </c>
      <c r="N1213" s="468">
        <f t="shared" si="132"/>
        <v>0</v>
      </c>
    </row>
    <row r="1214" spans="1:14" ht="22.5" x14ac:dyDescent="0.25">
      <c r="A1214" s="391" t="s">
        <v>302</v>
      </c>
      <c r="B1214" s="391" t="s">
        <v>69</v>
      </c>
      <c r="C1214" s="392" t="s">
        <v>390</v>
      </c>
      <c r="D1214" s="393" t="s">
        <v>391</v>
      </c>
      <c r="E1214" s="394" t="s">
        <v>67</v>
      </c>
      <c r="F1214" s="395">
        <v>13</v>
      </c>
      <c r="G1214" s="396">
        <v>14588.41</v>
      </c>
      <c r="H1214" s="395">
        <f>ROUND(G1214*F1214,1)</f>
        <v>189649.3</v>
      </c>
      <c r="I1214" s="446"/>
      <c r="J1214" s="442">
        <f t="shared" si="128"/>
        <v>14588.41</v>
      </c>
      <c r="K1214" s="461">
        <f t="shared" si="129"/>
        <v>0</v>
      </c>
      <c r="L1214" s="468">
        <f t="shared" si="130"/>
        <v>0</v>
      </c>
      <c r="M1214" s="467">
        <f t="shared" si="131"/>
        <v>14588.41</v>
      </c>
      <c r="N1214" s="468">
        <f t="shared" si="132"/>
        <v>0</v>
      </c>
    </row>
    <row r="1215" spans="1:14" x14ac:dyDescent="0.25">
      <c r="A1215" s="398"/>
      <c r="B1215" s="399" t="s">
        <v>72</v>
      </c>
      <c r="C1215" s="400" t="s">
        <v>73</v>
      </c>
      <c r="D1215" s="401" t="s">
        <v>160</v>
      </c>
      <c r="E1215" s="398"/>
      <c r="F1215" s="402">
        <v>13</v>
      </c>
      <c r="G1215" s="403"/>
      <c r="H1215" s="398"/>
      <c r="I1215" s="445"/>
      <c r="J1215" s="442"/>
      <c r="K1215" s="461"/>
      <c r="L1215" s="468">
        <f t="shared" si="130"/>
        <v>0</v>
      </c>
      <c r="M1215" s="467">
        <f t="shared" si="131"/>
        <v>0</v>
      </c>
      <c r="N1215" s="468">
        <f t="shared" si="132"/>
        <v>0</v>
      </c>
    </row>
    <row r="1216" spans="1:14" ht="22.5" x14ac:dyDescent="0.25">
      <c r="A1216" s="385" t="s">
        <v>305</v>
      </c>
      <c r="B1216" s="385" t="s">
        <v>53</v>
      </c>
      <c r="C1216" s="386" t="s">
        <v>393</v>
      </c>
      <c r="D1216" s="387" t="s">
        <v>394</v>
      </c>
      <c r="E1216" s="388" t="s">
        <v>67</v>
      </c>
      <c r="F1216" s="389">
        <v>13</v>
      </c>
      <c r="G1216" s="390">
        <v>485.32</v>
      </c>
      <c r="H1216" s="389">
        <f>ROUND(G1216*F1216,1)</f>
        <v>6309.2</v>
      </c>
      <c r="I1216" s="446"/>
      <c r="J1216" s="442">
        <f t="shared" si="128"/>
        <v>485.32</v>
      </c>
      <c r="K1216" s="461">
        <f t="shared" si="129"/>
        <v>0</v>
      </c>
      <c r="L1216" s="468">
        <f t="shared" si="130"/>
        <v>0</v>
      </c>
      <c r="M1216" s="467">
        <f t="shared" si="131"/>
        <v>485.32</v>
      </c>
      <c r="N1216" s="468">
        <f t="shared" si="132"/>
        <v>0</v>
      </c>
    </row>
    <row r="1217" spans="1:14" ht="22.5" x14ac:dyDescent="0.25">
      <c r="A1217" s="391" t="s">
        <v>308</v>
      </c>
      <c r="B1217" s="391" t="s">
        <v>69</v>
      </c>
      <c r="C1217" s="392" t="s">
        <v>396</v>
      </c>
      <c r="D1217" s="393" t="s">
        <v>397</v>
      </c>
      <c r="E1217" s="394" t="s">
        <v>67</v>
      </c>
      <c r="F1217" s="395">
        <v>13</v>
      </c>
      <c r="G1217" s="396">
        <v>6510.34</v>
      </c>
      <c r="H1217" s="395">
        <f>ROUND(G1217*F1217,1)</f>
        <v>84634.4</v>
      </c>
      <c r="I1217" s="445"/>
      <c r="J1217" s="442">
        <f t="shared" si="128"/>
        <v>6510.34</v>
      </c>
      <c r="K1217" s="461">
        <f t="shared" si="129"/>
        <v>0</v>
      </c>
      <c r="L1217" s="468">
        <f t="shared" si="130"/>
        <v>0</v>
      </c>
      <c r="M1217" s="467">
        <f t="shared" si="131"/>
        <v>6510.34</v>
      </c>
      <c r="N1217" s="468">
        <f t="shared" si="132"/>
        <v>0</v>
      </c>
    </row>
    <row r="1218" spans="1:14" x14ac:dyDescent="0.25">
      <c r="A1218" s="398"/>
      <c r="B1218" s="399" t="s">
        <v>72</v>
      </c>
      <c r="C1218" s="400" t="s">
        <v>73</v>
      </c>
      <c r="D1218" s="401" t="s">
        <v>160</v>
      </c>
      <c r="E1218" s="398"/>
      <c r="F1218" s="402">
        <v>13</v>
      </c>
      <c r="G1218" s="403"/>
      <c r="H1218" s="398"/>
      <c r="I1218" s="446"/>
      <c r="J1218" s="442"/>
      <c r="K1218" s="461"/>
      <c r="L1218" s="468">
        <f t="shared" si="130"/>
        <v>0</v>
      </c>
      <c r="M1218" s="467">
        <f t="shared" si="131"/>
        <v>0</v>
      </c>
      <c r="N1218" s="468">
        <f t="shared" si="132"/>
        <v>0</v>
      </c>
    </row>
    <row r="1219" spans="1:14" ht="22.5" x14ac:dyDescent="0.25">
      <c r="A1219" s="385" t="s">
        <v>311</v>
      </c>
      <c r="B1219" s="385" t="s">
        <v>53</v>
      </c>
      <c r="C1219" s="386" t="s">
        <v>399</v>
      </c>
      <c r="D1219" s="387" t="s">
        <v>400</v>
      </c>
      <c r="E1219" s="388" t="s">
        <v>114</v>
      </c>
      <c r="F1219" s="389">
        <v>376.74</v>
      </c>
      <c r="G1219" s="390">
        <v>9.2100000000000009</v>
      </c>
      <c r="H1219" s="389">
        <f>ROUND(G1219*F1219,1)</f>
        <v>3469.8</v>
      </c>
      <c r="I1219" s="445"/>
      <c r="J1219" s="442">
        <f t="shared" si="128"/>
        <v>9.2100000000000009</v>
      </c>
      <c r="K1219" s="461">
        <f t="shared" si="129"/>
        <v>0</v>
      </c>
      <c r="L1219" s="468">
        <f t="shared" si="130"/>
        <v>0</v>
      </c>
      <c r="M1219" s="467">
        <f t="shared" si="131"/>
        <v>9.2100000000000009</v>
      </c>
      <c r="N1219" s="468">
        <f t="shared" si="132"/>
        <v>0</v>
      </c>
    </row>
    <row r="1220" spans="1:14" x14ac:dyDescent="0.25">
      <c r="A1220" s="398"/>
      <c r="B1220" s="399" t="s">
        <v>72</v>
      </c>
      <c r="C1220" s="400" t="s">
        <v>73</v>
      </c>
      <c r="D1220" s="401" t="s">
        <v>568</v>
      </c>
      <c r="E1220" s="398"/>
      <c r="F1220" s="402">
        <v>376.74</v>
      </c>
      <c r="G1220" s="403"/>
      <c r="H1220" s="398"/>
      <c r="I1220" s="446"/>
      <c r="J1220" s="442"/>
      <c r="K1220" s="461"/>
      <c r="L1220" s="468">
        <f t="shared" si="130"/>
        <v>0</v>
      </c>
      <c r="M1220" s="467">
        <f t="shared" si="131"/>
        <v>0</v>
      </c>
      <c r="N1220" s="468">
        <f t="shared" si="132"/>
        <v>0</v>
      </c>
    </row>
    <row r="1221" spans="1:14" x14ac:dyDescent="0.25">
      <c r="A1221" s="378"/>
      <c r="B1221" s="379" t="s">
        <v>48</v>
      </c>
      <c r="C1221" s="383" t="s">
        <v>110</v>
      </c>
      <c r="D1221" s="383" t="s">
        <v>401</v>
      </c>
      <c r="E1221" s="378"/>
      <c r="F1221" s="378"/>
      <c r="G1221" s="381"/>
      <c r="H1221" s="384">
        <f>AG1221</f>
        <v>0</v>
      </c>
      <c r="I1221" s="445"/>
      <c r="J1221" s="442"/>
      <c r="K1221" s="461"/>
      <c r="L1221" s="468">
        <f t="shared" si="130"/>
        <v>0</v>
      </c>
      <c r="M1221" s="467">
        <f t="shared" si="131"/>
        <v>0</v>
      </c>
      <c r="N1221" s="468">
        <f t="shared" si="132"/>
        <v>0</v>
      </c>
    </row>
    <row r="1222" spans="1:14" ht="22.5" x14ac:dyDescent="0.25">
      <c r="A1222" s="385" t="s">
        <v>314</v>
      </c>
      <c r="B1222" s="385" t="s">
        <v>53</v>
      </c>
      <c r="C1222" s="386" t="s">
        <v>403</v>
      </c>
      <c r="D1222" s="387" t="s">
        <v>404</v>
      </c>
      <c r="E1222" s="388" t="s">
        <v>114</v>
      </c>
      <c r="F1222" s="389">
        <v>618.67999999999995</v>
      </c>
      <c r="G1222" s="390">
        <v>87.65</v>
      </c>
      <c r="H1222" s="389">
        <f>ROUND(G1222*F1222,1)</f>
        <v>54227.3</v>
      </c>
      <c r="I1222" s="446">
        <f>-2*108.2</f>
        <v>-216.4</v>
      </c>
      <c r="J1222" s="442">
        <f t="shared" si="128"/>
        <v>87.65</v>
      </c>
      <c r="K1222" s="461">
        <f t="shared" si="129"/>
        <v>-18967.460000000003</v>
      </c>
      <c r="L1222" s="468">
        <f t="shared" si="130"/>
        <v>-216.4</v>
      </c>
      <c r="M1222" s="467">
        <f t="shared" si="131"/>
        <v>87.65</v>
      </c>
      <c r="N1222" s="468">
        <f t="shared" si="132"/>
        <v>-18967.460000000003</v>
      </c>
    </row>
    <row r="1223" spans="1:14" x14ac:dyDescent="0.25">
      <c r="A1223" s="398"/>
      <c r="B1223" s="399" t="s">
        <v>72</v>
      </c>
      <c r="C1223" s="400" t="s">
        <v>73</v>
      </c>
      <c r="D1223" s="401" t="s">
        <v>580</v>
      </c>
      <c r="E1223" s="398"/>
      <c r="F1223" s="402">
        <v>618.67999999999995</v>
      </c>
      <c r="G1223" s="403"/>
      <c r="H1223" s="398"/>
      <c r="I1223" s="445"/>
      <c r="J1223" s="442"/>
      <c r="K1223" s="461"/>
      <c r="L1223" s="468">
        <f t="shared" si="130"/>
        <v>0</v>
      </c>
      <c r="M1223" s="467">
        <f t="shared" si="131"/>
        <v>0</v>
      </c>
      <c r="N1223" s="468">
        <f t="shared" si="132"/>
        <v>0</v>
      </c>
    </row>
    <row r="1224" spans="1:14" x14ac:dyDescent="0.25">
      <c r="A1224" s="385" t="s">
        <v>317</v>
      </c>
      <c r="B1224" s="385" t="s">
        <v>53</v>
      </c>
      <c r="C1224" s="386" t="s">
        <v>406</v>
      </c>
      <c r="D1224" s="387" t="s">
        <v>407</v>
      </c>
      <c r="E1224" s="388" t="s">
        <v>114</v>
      </c>
      <c r="F1224" s="389">
        <v>618.67999999999995</v>
      </c>
      <c r="G1224" s="390">
        <v>72.34</v>
      </c>
      <c r="H1224" s="389">
        <f>ROUND(G1224*F1224,1)</f>
        <v>44755.3</v>
      </c>
      <c r="I1224" s="446">
        <f>I1222</f>
        <v>-216.4</v>
      </c>
      <c r="J1224" s="442">
        <f t="shared" si="128"/>
        <v>72.34</v>
      </c>
      <c r="K1224" s="461">
        <f t="shared" si="129"/>
        <v>-15654.376000000002</v>
      </c>
      <c r="L1224" s="468">
        <f t="shared" si="130"/>
        <v>-216.4</v>
      </c>
      <c r="M1224" s="467">
        <f t="shared" si="131"/>
        <v>72.34</v>
      </c>
      <c r="N1224" s="468">
        <f t="shared" si="132"/>
        <v>-15654.376000000002</v>
      </c>
    </row>
    <row r="1225" spans="1:14" x14ac:dyDescent="0.25">
      <c r="A1225" s="398"/>
      <c r="B1225" s="399" t="s">
        <v>72</v>
      </c>
      <c r="C1225" s="400" t="s">
        <v>73</v>
      </c>
      <c r="D1225" s="401" t="s">
        <v>580</v>
      </c>
      <c r="E1225" s="398"/>
      <c r="F1225" s="402">
        <v>618.67999999999995</v>
      </c>
      <c r="G1225" s="403"/>
      <c r="H1225" s="398"/>
      <c r="I1225" s="445"/>
      <c r="J1225" s="442"/>
      <c r="K1225" s="461"/>
      <c r="L1225" s="468">
        <f t="shared" si="130"/>
        <v>0</v>
      </c>
      <c r="M1225" s="467">
        <f t="shared" si="131"/>
        <v>0</v>
      </c>
      <c r="N1225" s="468">
        <f t="shared" si="132"/>
        <v>0</v>
      </c>
    </row>
    <row r="1226" spans="1:14" x14ac:dyDescent="0.25">
      <c r="A1226" s="378"/>
      <c r="B1226" s="379" t="s">
        <v>48</v>
      </c>
      <c r="C1226" s="383" t="s">
        <v>119</v>
      </c>
      <c r="D1226" s="383" t="s">
        <v>120</v>
      </c>
      <c r="E1226" s="378"/>
      <c r="F1226" s="378"/>
      <c r="G1226" s="381"/>
      <c r="H1226" s="384">
        <f>AG1226</f>
        <v>0</v>
      </c>
      <c r="I1226" s="446"/>
      <c r="J1226" s="442"/>
      <c r="K1226" s="461"/>
      <c r="L1226" s="468">
        <f t="shared" si="130"/>
        <v>0</v>
      </c>
      <c r="M1226" s="467">
        <f t="shared" si="131"/>
        <v>0</v>
      </c>
      <c r="N1226" s="468">
        <f t="shared" si="132"/>
        <v>0</v>
      </c>
    </row>
    <row r="1227" spans="1:14" x14ac:dyDescent="0.25">
      <c r="A1227" s="385" t="s">
        <v>320</v>
      </c>
      <c r="B1227" s="385" t="s">
        <v>53</v>
      </c>
      <c r="C1227" s="386" t="s">
        <v>122</v>
      </c>
      <c r="D1227" s="387" t="s">
        <v>123</v>
      </c>
      <c r="E1227" s="388" t="s">
        <v>43</v>
      </c>
      <c r="F1227" s="389">
        <v>393.34</v>
      </c>
      <c r="G1227" s="390">
        <v>164.48</v>
      </c>
      <c r="H1227" s="389">
        <f>ROUND(G1227*F1227,1)</f>
        <v>64696.6</v>
      </c>
      <c r="I1227" s="445">
        <f>-0.5*108.2</f>
        <v>-54.1</v>
      </c>
      <c r="J1227" s="442">
        <f t="shared" si="128"/>
        <v>164.48</v>
      </c>
      <c r="K1227" s="461">
        <f t="shared" si="129"/>
        <v>-8898.3680000000004</v>
      </c>
      <c r="L1227" s="468">
        <f t="shared" si="130"/>
        <v>-54.1</v>
      </c>
      <c r="M1227" s="467">
        <f t="shared" si="131"/>
        <v>164.48</v>
      </c>
      <c r="N1227" s="468">
        <f t="shared" si="132"/>
        <v>-8898.3680000000004</v>
      </c>
    </row>
    <row r="1228" spans="1:14" ht="22.5" x14ac:dyDescent="0.25">
      <c r="A1228" s="385" t="s">
        <v>323</v>
      </c>
      <c r="B1228" s="385" t="s">
        <v>53</v>
      </c>
      <c r="C1228" s="386" t="s">
        <v>417</v>
      </c>
      <c r="D1228" s="387" t="s">
        <v>418</v>
      </c>
      <c r="E1228" s="388" t="s">
        <v>43</v>
      </c>
      <c r="F1228" s="389">
        <v>170.26</v>
      </c>
      <c r="G1228" s="390">
        <v>257.77999999999997</v>
      </c>
      <c r="H1228" s="389">
        <f>ROUND(G1228*F1228,1)</f>
        <v>43889.599999999999</v>
      </c>
      <c r="I1228" s="446">
        <f>I1227*0.128</f>
        <v>-6.9248000000000003</v>
      </c>
      <c r="J1228" s="442">
        <f t="shared" si="128"/>
        <v>257.77999999999997</v>
      </c>
      <c r="K1228" s="461">
        <f t="shared" si="129"/>
        <v>-1785.074944</v>
      </c>
      <c r="L1228" s="468">
        <f t="shared" si="130"/>
        <v>-6.9248000000000003</v>
      </c>
      <c r="M1228" s="467">
        <f t="shared" si="131"/>
        <v>257.77999999999997</v>
      </c>
      <c r="N1228" s="468">
        <f t="shared" si="132"/>
        <v>-1785.074944</v>
      </c>
    </row>
    <row r="1229" spans="1:14" x14ac:dyDescent="0.25">
      <c r="A1229" s="398"/>
      <c r="B1229" s="399" t="s">
        <v>72</v>
      </c>
      <c r="C1229" s="400" t="s">
        <v>73</v>
      </c>
      <c r="D1229" s="401" t="s">
        <v>581</v>
      </c>
      <c r="E1229" s="398"/>
      <c r="F1229" s="402">
        <v>83.15</v>
      </c>
      <c r="G1229" s="403"/>
      <c r="H1229" s="398"/>
      <c r="I1229" s="445"/>
      <c r="J1229" s="442"/>
      <c r="K1229" s="461"/>
      <c r="L1229" s="468">
        <f t="shared" si="130"/>
        <v>0</v>
      </c>
      <c r="M1229" s="467">
        <f t="shared" si="131"/>
        <v>0</v>
      </c>
      <c r="N1229" s="468">
        <f t="shared" si="132"/>
        <v>0</v>
      </c>
    </row>
    <row r="1230" spans="1:14" x14ac:dyDescent="0.25">
      <c r="A1230" s="398"/>
      <c r="B1230" s="399" t="s">
        <v>72</v>
      </c>
      <c r="C1230" s="400" t="s">
        <v>73</v>
      </c>
      <c r="D1230" s="401" t="s">
        <v>536</v>
      </c>
      <c r="E1230" s="398"/>
      <c r="F1230" s="402">
        <v>0</v>
      </c>
      <c r="G1230" s="403"/>
      <c r="H1230" s="398"/>
      <c r="I1230" s="446"/>
      <c r="J1230" s="442"/>
      <c r="K1230" s="461"/>
      <c r="L1230" s="468">
        <f t="shared" si="130"/>
        <v>0</v>
      </c>
      <c r="M1230" s="467">
        <f t="shared" si="131"/>
        <v>0</v>
      </c>
      <c r="N1230" s="468">
        <f t="shared" si="132"/>
        <v>0</v>
      </c>
    </row>
    <row r="1231" spans="1:14" x14ac:dyDescent="0.25">
      <c r="A1231" s="398"/>
      <c r="B1231" s="399" t="s">
        <v>72</v>
      </c>
      <c r="C1231" s="400" t="s">
        <v>73</v>
      </c>
      <c r="D1231" s="401" t="s">
        <v>582</v>
      </c>
      <c r="E1231" s="398"/>
      <c r="F1231" s="402">
        <v>87.11</v>
      </c>
      <c r="G1231" s="403"/>
      <c r="H1231" s="398"/>
      <c r="I1231" s="445"/>
      <c r="J1231" s="442"/>
      <c r="K1231" s="461"/>
      <c r="L1231" s="468">
        <f t="shared" si="130"/>
        <v>0</v>
      </c>
      <c r="M1231" s="467">
        <f t="shared" si="131"/>
        <v>0</v>
      </c>
      <c r="N1231" s="468">
        <f t="shared" si="132"/>
        <v>0</v>
      </c>
    </row>
    <row r="1232" spans="1:14" x14ac:dyDescent="0.25">
      <c r="A1232" s="398"/>
      <c r="B1232" s="399" t="s">
        <v>72</v>
      </c>
      <c r="C1232" s="400" t="s">
        <v>73</v>
      </c>
      <c r="D1232" s="401" t="s">
        <v>538</v>
      </c>
      <c r="E1232" s="398"/>
      <c r="F1232" s="402">
        <v>0</v>
      </c>
      <c r="G1232" s="403"/>
      <c r="H1232" s="398"/>
      <c r="I1232" s="446"/>
      <c r="J1232" s="442"/>
      <c r="K1232" s="461"/>
      <c r="L1232" s="468">
        <f t="shared" si="130"/>
        <v>0</v>
      </c>
      <c r="M1232" s="467">
        <f t="shared" si="131"/>
        <v>0</v>
      </c>
      <c r="N1232" s="468">
        <f t="shared" si="132"/>
        <v>0</v>
      </c>
    </row>
    <row r="1233" spans="1:14" x14ac:dyDescent="0.25">
      <c r="A1233" s="404"/>
      <c r="B1233" s="399" t="s">
        <v>72</v>
      </c>
      <c r="C1233" s="405" t="s">
        <v>73</v>
      </c>
      <c r="D1233" s="406" t="s">
        <v>496</v>
      </c>
      <c r="E1233" s="404"/>
      <c r="F1233" s="407">
        <v>170.26</v>
      </c>
      <c r="G1233" s="408"/>
      <c r="H1233" s="404"/>
      <c r="I1233" s="445"/>
      <c r="J1233" s="442"/>
      <c r="K1233" s="461"/>
      <c r="L1233" s="468">
        <f t="shared" si="130"/>
        <v>0</v>
      </c>
      <c r="M1233" s="467">
        <f t="shared" si="131"/>
        <v>0</v>
      </c>
      <c r="N1233" s="468">
        <f t="shared" si="132"/>
        <v>0</v>
      </c>
    </row>
    <row r="1234" spans="1:14" ht="22.5" x14ac:dyDescent="0.25">
      <c r="A1234" s="385" t="s">
        <v>326</v>
      </c>
      <c r="B1234" s="385" t="s">
        <v>53</v>
      </c>
      <c r="C1234" s="386" t="s">
        <v>420</v>
      </c>
      <c r="D1234" s="387" t="s">
        <v>421</v>
      </c>
      <c r="E1234" s="388" t="s">
        <v>43</v>
      </c>
      <c r="F1234" s="389">
        <v>223.08</v>
      </c>
      <c r="G1234" s="390">
        <v>154.66999999999999</v>
      </c>
      <c r="H1234" s="389">
        <f>ROUND(G1234*F1234,1)</f>
        <v>34503.800000000003</v>
      </c>
      <c r="I1234" s="446"/>
      <c r="J1234" s="442">
        <f t="shared" si="128"/>
        <v>154.66999999999999</v>
      </c>
      <c r="K1234" s="461">
        <f t="shared" si="129"/>
        <v>0</v>
      </c>
      <c r="L1234" s="468">
        <f t="shared" si="130"/>
        <v>0</v>
      </c>
      <c r="M1234" s="467">
        <f t="shared" si="131"/>
        <v>154.66999999999999</v>
      </c>
      <c r="N1234" s="468">
        <f t="shared" si="132"/>
        <v>0</v>
      </c>
    </row>
    <row r="1235" spans="1:14" x14ac:dyDescent="0.25">
      <c r="A1235" s="398"/>
      <c r="B1235" s="399" t="s">
        <v>72</v>
      </c>
      <c r="C1235" s="400" t="s">
        <v>73</v>
      </c>
      <c r="D1235" s="401" t="s">
        <v>583</v>
      </c>
      <c r="E1235" s="398"/>
      <c r="F1235" s="402">
        <v>30.1</v>
      </c>
      <c r="G1235" s="403"/>
      <c r="H1235" s="398"/>
      <c r="I1235" s="446"/>
      <c r="J1235" s="442"/>
      <c r="K1235" s="461"/>
      <c r="L1235" s="468">
        <f t="shared" si="130"/>
        <v>0</v>
      </c>
      <c r="M1235" s="467">
        <f t="shared" si="131"/>
        <v>0</v>
      </c>
      <c r="N1235" s="468">
        <f t="shared" si="132"/>
        <v>0</v>
      </c>
    </row>
    <row r="1236" spans="1:14" x14ac:dyDescent="0.25">
      <c r="A1236" s="398"/>
      <c r="B1236" s="399" t="s">
        <v>72</v>
      </c>
      <c r="C1236" s="400" t="s">
        <v>73</v>
      </c>
      <c r="D1236" s="401" t="s">
        <v>584</v>
      </c>
      <c r="E1236" s="398"/>
      <c r="F1236" s="402">
        <v>15.99</v>
      </c>
      <c r="G1236" s="403"/>
      <c r="H1236" s="398"/>
      <c r="I1236" s="445"/>
      <c r="J1236" s="442"/>
      <c r="K1236" s="461"/>
      <c r="L1236" s="468">
        <f t="shared" si="130"/>
        <v>0</v>
      </c>
      <c r="M1236" s="467">
        <f t="shared" si="131"/>
        <v>0</v>
      </c>
      <c r="N1236" s="468">
        <f t="shared" si="132"/>
        <v>0</v>
      </c>
    </row>
    <row r="1237" spans="1:14" x14ac:dyDescent="0.25">
      <c r="A1237" s="398"/>
      <c r="B1237" s="399" t="s">
        <v>72</v>
      </c>
      <c r="C1237" s="400" t="s">
        <v>73</v>
      </c>
      <c r="D1237" s="401" t="s">
        <v>541</v>
      </c>
      <c r="E1237" s="398"/>
      <c r="F1237" s="402">
        <v>0</v>
      </c>
      <c r="G1237" s="403"/>
      <c r="H1237" s="398"/>
      <c r="I1237" s="446"/>
      <c r="J1237" s="442"/>
      <c r="K1237" s="461"/>
      <c r="L1237" s="468">
        <f t="shared" si="130"/>
        <v>0</v>
      </c>
      <c r="M1237" s="467">
        <f t="shared" si="131"/>
        <v>0</v>
      </c>
      <c r="N1237" s="468">
        <f t="shared" si="132"/>
        <v>0</v>
      </c>
    </row>
    <row r="1238" spans="1:14" x14ac:dyDescent="0.25">
      <c r="A1238" s="398"/>
      <c r="B1238" s="399" t="s">
        <v>72</v>
      </c>
      <c r="C1238" s="400" t="s">
        <v>73</v>
      </c>
      <c r="D1238" s="401" t="s">
        <v>585</v>
      </c>
      <c r="E1238" s="398"/>
      <c r="F1238" s="402">
        <v>27.27</v>
      </c>
      <c r="G1238" s="403"/>
      <c r="H1238" s="398"/>
      <c r="I1238" s="446"/>
      <c r="J1238" s="442"/>
      <c r="K1238" s="461"/>
      <c r="L1238" s="468">
        <f t="shared" si="130"/>
        <v>0</v>
      </c>
      <c r="M1238" s="467">
        <f t="shared" si="131"/>
        <v>0</v>
      </c>
      <c r="N1238" s="468">
        <f t="shared" si="132"/>
        <v>0</v>
      </c>
    </row>
    <row r="1239" spans="1:14" x14ac:dyDescent="0.25">
      <c r="A1239" s="398"/>
      <c r="B1239" s="399" t="s">
        <v>72</v>
      </c>
      <c r="C1239" s="400" t="s">
        <v>73</v>
      </c>
      <c r="D1239" s="401" t="s">
        <v>586</v>
      </c>
      <c r="E1239" s="398"/>
      <c r="F1239" s="402">
        <v>149.72</v>
      </c>
      <c r="G1239" s="403"/>
      <c r="H1239" s="398"/>
      <c r="I1239" s="445"/>
      <c r="J1239" s="442"/>
      <c r="K1239" s="461"/>
      <c r="L1239" s="468">
        <f t="shared" si="130"/>
        <v>0</v>
      </c>
      <c r="M1239" s="467">
        <f t="shared" si="131"/>
        <v>0</v>
      </c>
      <c r="N1239" s="468">
        <f t="shared" si="132"/>
        <v>0</v>
      </c>
    </row>
    <row r="1240" spans="1:14" x14ac:dyDescent="0.25">
      <c r="A1240" s="398"/>
      <c r="B1240" s="399" t="s">
        <v>72</v>
      </c>
      <c r="C1240" s="400" t="s">
        <v>73</v>
      </c>
      <c r="D1240" s="401" t="s">
        <v>544</v>
      </c>
      <c r="E1240" s="398"/>
      <c r="F1240" s="402">
        <v>0</v>
      </c>
      <c r="G1240" s="403"/>
      <c r="H1240" s="398"/>
      <c r="I1240" s="446"/>
      <c r="J1240" s="442"/>
      <c r="K1240" s="461"/>
      <c r="L1240" s="468">
        <f t="shared" si="130"/>
        <v>0</v>
      </c>
      <c r="M1240" s="467">
        <f t="shared" si="131"/>
        <v>0</v>
      </c>
      <c r="N1240" s="468">
        <f t="shared" si="132"/>
        <v>0</v>
      </c>
    </row>
    <row r="1241" spans="1:14" x14ac:dyDescent="0.25">
      <c r="A1241" s="398"/>
      <c r="B1241" s="399" t="s">
        <v>72</v>
      </c>
      <c r="C1241" s="400" t="s">
        <v>73</v>
      </c>
      <c r="D1241" s="401" t="s">
        <v>545</v>
      </c>
      <c r="E1241" s="398"/>
      <c r="F1241" s="402">
        <v>0</v>
      </c>
      <c r="G1241" s="403"/>
      <c r="H1241" s="398"/>
      <c r="I1241" s="445"/>
      <c r="J1241" s="442"/>
      <c r="K1241" s="461"/>
      <c r="L1241" s="468">
        <f t="shared" si="130"/>
        <v>0</v>
      </c>
      <c r="M1241" s="467">
        <f t="shared" si="131"/>
        <v>0</v>
      </c>
      <c r="N1241" s="468">
        <f t="shared" si="132"/>
        <v>0</v>
      </c>
    </row>
    <row r="1242" spans="1:14" x14ac:dyDescent="0.25">
      <c r="A1242" s="404"/>
      <c r="B1242" s="399" t="s">
        <v>72</v>
      </c>
      <c r="C1242" s="405" t="s">
        <v>73</v>
      </c>
      <c r="D1242" s="406" t="s">
        <v>496</v>
      </c>
      <c r="E1242" s="404"/>
      <c r="F1242" s="407">
        <v>223.08</v>
      </c>
      <c r="G1242" s="408"/>
      <c r="H1242" s="404"/>
      <c r="I1242" s="446"/>
      <c r="J1242" s="442"/>
      <c r="K1242" s="461"/>
      <c r="L1242" s="468">
        <f t="shared" si="130"/>
        <v>0</v>
      </c>
      <c r="M1242" s="467">
        <f t="shared" si="131"/>
        <v>0</v>
      </c>
      <c r="N1242" s="468">
        <f t="shared" si="132"/>
        <v>0</v>
      </c>
    </row>
    <row r="1243" spans="1:14" x14ac:dyDescent="0.25">
      <c r="A1243" s="378"/>
      <c r="B1243" s="379" t="s">
        <v>48</v>
      </c>
      <c r="C1243" s="383" t="s">
        <v>422</v>
      </c>
      <c r="D1243" s="383" t="s">
        <v>423</v>
      </c>
      <c r="E1243" s="378"/>
      <c r="F1243" s="378"/>
      <c r="G1243" s="381"/>
      <c r="H1243" s="384">
        <f>AG1243</f>
        <v>0</v>
      </c>
      <c r="I1243" s="446"/>
      <c r="J1243" s="442"/>
      <c r="K1243" s="461"/>
      <c r="L1243" s="468">
        <f t="shared" si="130"/>
        <v>0</v>
      </c>
      <c r="M1243" s="467">
        <f t="shared" si="131"/>
        <v>0</v>
      </c>
      <c r="N1243" s="468">
        <f t="shared" si="132"/>
        <v>0</v>
      </c>
    </row>
    <row r="1244" spans="1:14" ht="22.5" x14ac:dyDescent="0.25">
      <c r="A1244" s="385" t="s">
        <v>329</v>
      </c>
      <c r="B1244" s="385" t="s">
        <v>53</v>
      </c>
      <c r="C1244" s="386" t="s">
        <v>425</v>
      </c>
      <c r="D1244" s="387" t="s">
        <v>426</v>
      </c>
      <c r="E1244" s="388" t="s">
        <v>43</v>
      </c>
      <c r="F1244" s="389">
        <v>1041.3900000000001</v>
      </c>
      <c r="G1244" s="390">
        <v>114.42</v>
      </c>
      <c r="H1244" s="389">
        <f>ROUND(G1244*F1244,1)</f>
        <v>119155.8</v>
      </c>
      <c r="I1244" s="445"/>
      <c r="J1244" s="442">
        <f t="shared" si="128"/>
        <v>114.42</v>
      </c>
      <c r="K1244" s="461">
        <f t="shared" si="129"/>
        <v>0</v>
      </c>
      <c r="L1244" s="468">
        <f t="shared" si="130"/>
        <v>0</v>
      </c>
      <c r="M1244" s="467">
        <f t="shared" si="131"/>
        <v>114.42</v>
      </c>
      <c r="N1244" s="468">
        <f t="shared" si="132"/>
        <v>0</v>
      </c>
    </row>
    <row r="1245" spans="1:14" x14ac:dyDescent="0.25">
      <c r="A1245" s="376"/>
      <c r="B1245" s="376"/>
      <c r="C1245" s="376"/>
      <c r="D1245" s="376"/>
      <c r="E1245" s="376"/>
      <c r="F1245" s="376"/>
      <c r="G1245" s="377"/>
      <c r="H1245" s="376"/>
      <c r="I1245" s="446"/>
      <c r="J1245" s="446"/>
      <c r="K1245" s="461"/>
      <c r="L1245" s="468">
        <f t="shared" si="130"/>
        <v>0</v>
      </c>
      <c r="M1245" s="467">
        <f t="shared" si="131"/>
        <v>0</v>
      </c>
      <c r="N1245" s="468">
        <f t="shared" si="132"/>
        <v>0</v>
      </c>
    </row>
    <row r="1246" spans="1:14" x14ac:dyDescent="0.25">
      <c r="A1246" s="223"/>
      <c r="B1246" s="223"/>
      <c r="C1246" s="355" t="s">
        <v>427</v>
      </c>
      <c r="D1246" s="356"/>
      <c r="E1246" s="356"/>
      <c r="F1246" s="356"/>
      <c r="G1246" s="356"/>
      <c r="H1246" s="356"/>
      <c r="I1246" s="433"/>
      <c r="J1246" s="433"/>
      <c r="K1246" s="251"/>
      <c r="L1246" s="468">
        <f t="shared" si="130"/>
        <v>0</v>
      </c>
      <c r="M1246" s="467">
        <f t="shared" si="131"/>
        <v>0</v>
      </c>
      <c r="N1246" s="468">
        <f t="shared" si="132"/>
        <v>0</v>
      </c>
    </row>
    <row r="1247" spans="1:14" x14ac:dyDescent="0.25">
      <c r="A1247" s="357"/>
      <c r="B1247" s="358" t="s">
        <v>48</v>
      </c>
      <c r="C1247" s="358" t="s">
        <v>428</v>
      </c>
      <c r="D1247" s="358" t="s">
        <v>429</v>
      </c>
      <c r="E1247" s="357"/>
      <c r="F1247" s="357"/>
      <c r="G1247" s="357"/>
      <c r="H1247" s="357"/>
      <c r="I1247" s="433"/>
      <c r="J1247" s="434"/>
      <c r="K1247" s="457"/>
      <c r="L1247" s="468">
        <f t="shared" si="130"/>
        <v>0</v>
      </c>
      <c r="M1247" s="467">
        <f t="shared" si="131"/>
        <v>0</v>
      </c>
      <c r="N1247" s="468">
        <f t="shared" si="132"/>
        <v>0</v>
      </c>
    </row>
    <row r="1248" spans="1:14" ht="24" x14ac:dyDescent="0.25">
      <c r="A1248" s="359"/>
      <c r="B1248" s="359" t="s">
        <v>53</v>
      </c>
      <c r="C1248" s="360" t="s">
        <v>430</v>
      </c>
      <c r="D1248" s="360" t="s">
        <v>431</v>
      </c>
      <c r="E1248" s="361" t="s">
        <v>61</v>
      </c>
      <c r="F1248" s="361"/>
      <c r="G1248" s="361"/>
      <c r="H1248" s="361"/>
      <c r="I1248" s="435">
        <v>160</v>
      </c>
      <c r="J1248" s="436">
        <v>257</v>
      </c>
      <c r="K1248" s="458">
        <f t="shared" ref="K1248:K1261" si="133">+I1248*J1248</f>
        <v>41120</v>
      </c>
      <c r="L1248" s="468">
        <f t="shared" ref="L1248:L1261" si="134">I1248</f>
        <v>160</v>
      </c>
      <c r="M1248" s="467">
        <f t="shared" ref="M1248:M1261" si="135">J1248</f>
        <v>257</v>
      </c>
      <c r="N1248" s="468">
        <f t="shared" ref="N1248:N1261" si="136">L1248*M1248</f>
        <v>41120</v>
      </c>
    </row>
    <row r="1249" spans="1:14" ht="24" x14ac:dyDescent="0.25">
      <c r="A1249" s="359"/>
      <c r="B1249" s="359" t="s">
        <v>53</v>
      </c>
      <c r="C1249" s="360" t="s">
        <v>432</v>
      </c>
      <c r="D1249" s="360" t="s">
        <v>433</v>
      </c>
      <c r="E1249" s="361" t="s">
        <v>61</v>
      </c>
      <c r="F1249" s="361"/>
      <c r="G1249" s="361"/>
      <c r="H1249" s="361"/>
      <c r="I1249" s="435">
        <f>+I1248</f>
        <v>160</v>
      </c>
      <c r="J1249" s="436">
        <v>125</v>
      </c>
      <c r="K1249" s="458">
        <f t="shared" si="133"/>
        <v>20000</v>
      </c>
      <c r="L1249" s="468">
        <f t="shared" si="134"/>
        <v>160</v>
      </c>
      <c r="M1249" s="467">
        <f t="shared" si="135"/>
        <v>125</v>
      </c>
      <c r="N1249" s="468">
        <f t="shared" si="136"/>
        <v>20000</v>
      </c>
    </row>
    <row r="1250" spans="1:14" ht="24" x14ac:dyDescent="0.25">
      <c r="A1250" s="359"/>
      <c r="B1250" s="359" t="s">
        <v>53</v>
      </c>
      <c r="C1250" s="360" t="s">
        <v>434</v>
      </c>
      <c r="D1250" s="360" t="s">
        <v>435</v>
      </c>
      <c r="E1250" s="361" t="s">
        <v>67</v>
      </c>
      <c r="F1250" s="361"/>
      <c r="G1250" s="361"/>
      <c r="H1250" s="361"/>
      <c r="I1250" s="432">
        <v>5</v>
      </c>
      <c r="J1250" s="436">
        <v>2150</v>
      </c>
      <c r="K1250" s="458">
        <f t="shared" si="133"/>
        <v>10750</v>
      </c>
      <c r="L1250" s="468">
        <f t="shared" si="134"/>
        <v>5</v>
      </c>
      <c r="M1250" s="467">
        <f t="shared" si="135"/>
        <v>2150</v>
      </c>
      <c r="N1250" s="468">
        <f t="shared" si="136"/>
        <v>10750</v>
      </c>
    </row>
    <row r="1251" spans="1:14" ht="24" x14ac:dyDescent="0.25">
      <c r="A1251" s="359"/>
      <c r="B1251" s="359" t="s">
        <v>53</v>
      </c>
      <c r="C1251" s="360" t="s">
        <v>436</v>
      </c>
      <c r="D1251" s="360" t="s">
        <v>437</v>
      </c>
      <c r="E1251" s="361" t="s">
        <v>67</v>
      </c>
      <c r="F1251" s="361"/>
      <c r="G1251" s="361"/>
      <c r="H1251" s="361"/>
      <c r="I1251" s="432">
        <v>3</v>
      </c>
      <c r="J1251" s="436">
        <v>1200</v>
      </c>
      <c r="K1251" s="458">
        <f t="shared" si="133"/>
        <v>3600</v>
      </c>
      <c r="L1251" s="468">
        <f t="shared" si="134"/>
        <v>3</v>
      </c>
      <c r="M1251" s="467">
        <f t="shared" si="135"/>
        <v>1200</v>
      </c>
      <c r="N1251" s="468">
        <f t="shared" si="136"/>
        <v>3600</v>
      </c>
    </row>
    <row r="1252" spans="1:14" x14ac:dyDescent="0.25">
      <c r="A1252" s="359"/>
      <c r="B1252" s="359" t="s">
        <v>53</v>
      </c>
      <c r="C1252" s="360" t="s">
        <v>438</v>
      </c>
      <c r="D1252" s="360" t="s">
        <v>439</v>
      </c>
      <c r="E1252" s="361" t="s">
        <v>61</v>
      </c>
      <c r="F1252" s="361"/>
      <c r="G1252" s="361"/>
      <c r="H1252" s="361"/>
      <c r="I1252" s="435">
        <f>+I1249</f>
        <v>160</v>
      </c>
      <c r="J1252" s="436">
        <v>6.88</v>
      </c>
      <c r="K1252" s="458">
        <f t="shared" si="133"/>
        <v>1100.8</v>
      </c>
      <c r="L1252" s="468">
        <f t="shared" si="134"/>
        <v>160</v>
      </c>
      <c r="M1252" s="467">
        <f t="shared" si="135"/>
        <v>6.88</v>
      </c>
      <c r="N1252" s="468">
        <f t="shared" si="136"/>
        <v>1100.8</v>
      </c>
    </row>
    <row r="1253" spans="1:14" x14ac:dyDescent="0.25">
      <c r="A1253" s="362"/>
      <c r="B1253" s="362" t="s">
        <v>69</v>
      </c>
      <c r="C1253" s="363" t="s">
        <v>440</v>
      </c>
      <c r="D1253" s="363" t="s">
        <v>441</v>
      </c>
      <c r="E1253" s="364" t="s">
        <v>43</v>
      </c>
      <c r="F1253" s="364"/>
      <c r="G1253" s="364"/>
      <c r="H1253" s="364"/>
      <c r="I1253" s="435">
        <f>I1248*25/1000</f>
        <v>4</v>
      </c>
      <c r="J1253" s="436">
        <v>3700</v>
      </c>
      <c r="K1253" s="458">
        <f t="shared" si="133"/>
        <v>14800</v>
      </c>
      <c r="L1253" s="468">
        <f t="shared" si="134"/>
        <v>4</v>
      </c>
      <c r="M1253" s="467">
        <f t="shared" si="135"/>
        <v>3700</v>
      </c>
      <c r="N1253" s="468">
        <f t="shared" si="136"/>
        <v>14800</v>
      </c>
    </row>
    <row r="1254" spans="1:14" x14ac:dyDescent="0.25">
      <c r="A1254" s="362"/>
      <c r="B1254" s="362"/>
      <c r="C1254" s="363"/>
      <c r="D1254" s="365" t="s">
        <v>442</v>
      </c>
      <c r="E1254" s="364"/>
      <c r="F1254" s="364"/>
      <c r="G1254" s="364"/>
      <c r="H1254" s="364"/>
      <c r="I1254" s="435"/>
      <c r="J1254" s="436"/>
      <c r="K1254" s="458"/>
      <c r="L1254" s="468">
        <f t="shared" si="134"/>
        <v>0</v>
      </c>
      <c r="M1254" s="467">
        <f t="shared" si="135"/>
        <v>0</v>
      </c>
      <c r="N1254" s="468">
        <f t="shared" si="136"/>
        <v>0</v>
      </c>
    </row>
    <row r="1255" spans="1:14" ht="24" x14ac:dyDescent="0.25">
      <c r="A1255" s="366" t="s">
        <v>154</v>
      </c>
      <c r="B1255" s="366" t="s">
        <v>53</v>
      </c>
      <c r="C1255" s="367" t="s">
        <v>155</v>
      </c>
      <c r="D1255" s="367" t="s">
        <v>156</v>
      </c>
      <c r="E1255" s="368" t="s">
        <v>61</v>
      </c>
      <c r="F1255" s="364"/>
      <c r="G1255" s="364"/>
      <c r="H1255" s="364"/>
      <c r="I1255" s="435">
        <v>200</v>
      </c>
      <c r="J1255" s="437">
        <v>55.24</v>
      </c>
      <c r="K1255" s="458">
        <f t="shared" si="133"/>
        <v>11048</v>
      </c>
      <c r="L1255" s="468">
        <f t="shared" si="134"/>
        <v>200</v>
      </c>
      <c r="M1255" s="467">
        <f t="shared" si="135"/>
        <v>55.24</v>
      </c>
      <c r="N1255" s="468">
        <f t="shared" si="136"/>
        <v>11048</v>
      </c>
    </row>
    <row r="1256" spans="1:14" x14ac:dyDescent="0.25">
      <c r="A1256" s="366" t="s">
        <v>414</v>
      </c>
      <c r="B1256" s="366" t="s">
        <v>53</v>
      </c>
      <c r="C1256" s="367" t="s">
        <v>122</v>
      </c>
      <c r="D1256" s="367" t="s">
        <v>123</v>
      </c>
      <c r="E1256" s="368" t="s">
        <v>43</v>
      </c>
      <c r="F1256" s="364"/>
      <c r="G1256" s="364"/>
      <c r="H1256" s="364"/>
      <c r="I1256" s="432">
        <f>+I1255*0.128</f>
        <v>25.6</v>
      </c>
      <c r="J1256" s="437">
        <v>151.66</v>
      </c>
      <c r="K1256" s="458">
        <f t="shared" si="133"/>
        <v>3882.4960000000001</v>
      </c>
      <c r="L1256" s="468">
        <f t="shared" si="134"/>
        <v>25.6</v>
      </c>
      <c r="M1256" s="467">
        <f t="shared" si="135"/>
        <v>151.66</v>
      </c>
      <c r="N1256" s="468">
        <f t="shared" si="136"/>
        <v>3882.4960000000001</v>
      </c>
    </row>
    <row r="1257" spans="1:14" ht="24" x14ac:dyDescent="0.25">
      <c r="A1257" s="369" t="s">
        <v>272</v>
      </c>
      <c r="B1257" s="366"/>
      <c r="C1257" s="370" t="s">
        <v>443</v>
      </c>
      <c r="D1257" s="367" t="s">
        <v>444</v>
      </c>
      <c r="E1257" s="368" t="s">
        <v>61</v>
      </c>
      <c r="F1257" s="364"/>
      <c r="G1257" s="364"/>
      <c r="H1257" s="364"/>
      <c r="I1257" s="435">
        <f>+I1248/1.05</f>
        <v>152.38095238095238</v>
      </c>
      <c r="J1257" s="437">
        <v>338.17</v>
      </c>
      <c r="K1257" s="458">
        <f t="shared" si="133"/>
        <v>51530.666666666672</v>
      </c>
      <c r="L1257" s="468">
        <f t="shared" si="134"/>
        <v>152.38095238095238</v>
      </c>
      <c r="M1257" s="467">
        <f t="shared" si="135"/>
        <v>338.17</v>
      </c>
      <c r="N1257" s="468">
        <f t="shared" si="136"/>
        <v>51530.666666666672</v>
      </c>
    </row>
    <row r="1258" spans="1:14" ht="24" x14ac:dyDescent="0.25">
      <c r="A1258" s="369" t="s">
        <v>282</v>
      </c>
      <c r="B1258" s="366"/>
      <c r="C1258" s="326" t="s">
        <v>445</v>
      </c>
      <c r="D1258" s="367" t="s">
        <v>446</v>
      </c>
      <c r="E1258" s="368" t="s">
        <v>61</v>
      </c>
      <c r="F1258" s="364"/>
      <c r="G1258" s="364"/>
      <c r="H1258" s="364"/>
      <c r="I1258" s="435">
        <f>+I1257</f>
        <v>152.38095238095238</v>
      </c>
      <c r="J1258" s="437">
        <v>443.02</v>
      </c>
      <c r="K1258" s="458">
        <f t="shared" si="133"/>
        <v>67507.809523809527</v>
      </c>
      <c r="L1258" s="468">
        <f t="shared" si="134"/>
        <v>152.38095238095238</v>
      </c>
      <c r="M1258" s="467">
        <f t="shared" si="135"/>
        <v>443.02</v>
      </c>
      <c r="N1258" s="468">
        <f t="shared" si="136"/>
        <v>67507.809523809527</v>
      </c>
    </row>
    <row r="1259" spans="1:14" x14ac:dyDescent="0.25">
      <c r="A1259" s="369" t="s">
        <v>288</v>
      </c>
      <c r="B1259" s="366" t="s">
        <v>53</v>
      </c>
      <c r="C1259" s="371" t="s">
        <v>289</v>
      </c>
      <c r="D1259" s="367" t="s">
        <v>290</v>
      </c>
      <c r="E1259" s="368" t="s">
        <v>61</v>
      </c>
      <c r="F1259" s="364"/>
      <c r="G1259" s="364"/>
      <c r="H1259" s="364"/>
      <c r="I1259" s="435">
        <f>+I1257</f>
        <v>152.38095238095238</v>
      </c>
      <c r="J1259" s="437">
        <v>14.18</v>
      </c>
      <c r="K1259" s="458">
        <f t="shared" si="133"/>
        <v>2160.7619047619046</v>
      </c>
      <c r="L1259" s="468">
        <f t="shared" si="134"/>
        <v>152.38095238095238</v>
      </c>
      <c r="M1259" s="467">
        <f t="shared" si="135"/>
        <v>14.18</v>
      </c>
      <c r="N1259" s="468">
        <f t="shared" si="136"/>
        <v>2160.7619047619046</v>
      </c>
    </row>
    <row r="1260" spans="1:14" x14ac:dyDescent="0.25">
      <c r="A1260" s="369" t="s">
        <v>124</v>
      </c>
      <c r="B1260" s="366" t="s">
        <v>53</v>
      </c>
      <c r="C1260" s="371" t="s">
        <v>291</v>
      </c>
      <c r="D1260" s="367" t="s">
        <v>292</v>
      </c>
      <c r="E1260" s="368" t="s">
        <v>61</v>
      </c>
      <c r="F1260" s="364"/>
      <c r="G1260" s="364"/>
      <c r="H1260" s="364"/>
      <c r="I1260" s="435">
        <f>+I1257</f>
        <v>152.38095238095238</v>
      </c>
      <c r="J1260" s="437">
        <v>20.62</v>
      </c>
      <c r="K1260" s="458">
        <f t="shared" si="133"/>
        <v>3142.0952380952381</v>
      </c>
      <c r="L1260" s="468">
        <f t="shared" si="134"/>
        <v>152.38095238095238</v>
      </c>
      <c r="M1260" s="467">
        <f t="shared" si="135"/>
        <v>20.62</v>
      </c>
      <c r="N1260" s="468">
        <f t="shared" si="136"/>
        <v>3142.0952380952381</v>
      </c>
    </row>
    <row r="1261" spans="1:14" ht="24" x14ac:dyDescent="0.25">
      <c r="A1261" s="372" t="s">
        <v>416</v>
      </c>
      <c r="B1261" s="372" t="s">
        <v>53</v>
      </c>
      <c r="C1261" s="373" t="s">
        <v>417</v>
      </c>
      <c r="D1261" s="374" t="s">
        <v>418</v>
      </c>
      <c r="E1261" s="375" t="s">
        <v>43</v>
      </c>
      <c r="F1261" s="364"/>
      <c r="G1261" s="364"/>
      <c r="H1261" s="364"/>
      <c r="I1261" s="435">
        <f>+I1256</f>
        <v>25.6</v>
      </c>
      <c r="J1261" s="437">
        <v>257.77999999999997</v>
      </c>
      <c r="K1261" s="458">
        <f t="shared" si="133"/>
        <v>6599.1679999999997</v>
      </c>
      <c r="L1261" s="468">
        <f t="shared" si="134"/>
        <v>25.6</v>
      </c>
      <c r="M1261" s="467">
        <f t="shared" si="135"/>
        <v>257.77999999999997</v>
      </c>
      <c r="N1261" s="468">
        <f t="shared" si="136"/>
        <v>6599.1679999999997</v>
      </c>
    </row>
    <row r="1262" spans="1:14" x14ac:dyDescent="0.25">
      <c r="A1262" s="372"/>
      <c r="B1262" s="372"/>
      <c r="C1262" s="373"/>
      <c r="D1262" s="374"/>
      <c r="E1262" s="375"/>
      <c r="F1262" s="364"/>
      <c r="G1262" s="364"/>
      <c r="H1262" s="364"/>
      <c r="I1262" s="435"/>
      <c r="J1262" s="437"/>
      <c r="K1262" s="458">
        <f>SUM(K1055:K1261)</f>
        <v>1158.6116453333889</v>
      </c>
      <c r="L1262" s="223"/>
      <c r="M1262" s="223"/>
      <c r="N1262" s="223"/>
    </row>
    <row r="1263" spans="1:14" x14ac:dyDescent="0.25">
      <c r="A1263" s="372"/>
      <c r="B1263" s="372"/>
      <c r="C1263" s="373"/>
      <c r="D1263" s="374"/>
      <c r="E1263" s="375"/>
      <c r="F1263" s="364"/>
      <c r="G1263" s="364"/>
      <c r="H1263" s="364"/>
      <c r="I1263" s="435"/>
      <c r="J1263" s="437"/>
      <c r="K1263" s="458"/>
      <c r="L1263" s="223"/>
      <c r="M1263" s="463"/>
      <c r="N1263" s="223"/>
    </row>
    <row r="1264" spans="1:14" x14ac:dyDescent="0.25">
      <c r="A1264" s="223"/>
      <c r="B1264" s="223"/>
      <c r="C1264" s="223"/>
      <c r="D1264" s="223"/>
      <c r="E1264" s="223"/>
      <c r="F1264" s="223"/>
      <c r="G1264" s="223"/>
      <c r="H1264" s="223"/>
      <c r="I1264" s="244"/>
      <c r="J1264" s="244"/>
      <c r="K1264" s="251"/>
      <c r="L1264" s="223"/>
      <c r="M1264" s="223"/>
      <c r="N1264" s="223"/>
    </row>
    <row r="1265" spans="1:14" ht="15.75" x14ac:dyDescent="0.25">
      <c r="A1265" s="421" t="s">
        <v>743</v>
      </c>
      <c r="B1265" s="327"/>
      <c r="C1265" s="327"/>
      <c r="D1265" s="328"/>
      <c r="E1265" s="329"/>
      <c r="F1265" s="494" t="s">
        <v>90</v>
      </c>
      <c r="G1265" s="494"/>
      <c r="H1265" s="494"/>
      <c r="I1265" s="495" t="s">
        <v>91</v>
      </c>
      <c r="J1265" s="495"/>
      <c r="K1265" s="495"/>
      <c r="L1265" s="496" t="s">
        <v>16</v>
      </c>
      <c r="M1265" s="496"/>
      <c r="N1265" s="496"/>
    </row>
    <row r="1266" spans="1:14" ht="24" x14ac:dyDescent="0.25">
      <c r="A1266" s="330" t="s">
        <v>92</v>
      </c>
      <c r="B1266" s="330"/>
      <c r="C1266" s="330" t="s">
        <v>826</v>
      </c>
      <c r="D1266" s="331" t="s">
        <v>45</v>
      </c>
      <c r="E1266" s="331" t="s">
        <v>46</v>
      </c>
      <c r="F1266" s="332" t="s">
        <v>47</v>
      </c>
      <c r="G1266" s="333" t="s">
        <v>93</v>
      </c>
      <c r="H1266" s="334" t="s">
        <v>94</v>
      </c>
      <c r="I1266" s="428" t="s">
        <v>47</v>
      </c>
      <c r="J1266" s="429" t="s">
        <v>95</v>
      </c>
      <c r="K1266" s="454" t="s">
        <v>94</v>
      </c>
      <c r="L1266" s="335" t="s">
        <v>47</v>
      </c>
      <c r="M1266" s="336" t="s">
        <v>95</v>
      </c>
      <c r="N1266" s="337" t="s">
        <v>96</v>
      </c>
    </row>
    <row r="1267" spans="1:14" x14ac:dyDescent="0.25">
      <c r="A1267" s="378"/>
      <c r="B1267" s="379" t="s">
        <v>48</v>
      </c>
      <c r="C1267" s="383" t="s">
        <v>97</v>
      </c>
      <c r="D1267" s="383" t="s">
        <v>98</v>
      </c>
      <c r="E1267" s="378"/>
      <c r="F1267" s="378"/>
      <c r="G1267" s="381"/>
      <c r="H1267" s="384"/>
      <c r="I1267" s="441"/>
      <c r="J1267" s="441"/>
      <c r="K1267" s="460"/>
      <c r="L1267" s="223"/>
      <c r="M1267" s="223"/>
      <c r="N1267" s="223"/>
    </row>
    <row r="1268" spans="1:14" ht="22.5" x14ac:dyDescent="0.25">
      <c r="A1268" s="385" t="s">
        <v>130</v>
      </c>
      <c r="B1268" s="385" t="s">
        <v>53</v>
      </c>
      <c r="C1268" s="386" t="s">
        <v>147</v>
      </c>
      <c r="D1268" s="387" t="s">
        <v>148</v>
      </c>
      <c r="E1268" s="388" t="s">
        <v>61</v>
      </c>
      <c r="F1268" s="389">
        <v>311.67</v>
      </c>
      <c r="G1268" s="390">
        <v>40.770000000000003</v>
      </c>
      <c r="H1268" s="389">
        <f>ROUND(G1268*F1268,1)</f>
        <v>12706.8</v>
      </c>
      <c r="I1268" s="445"/>
      <c r="J1268" s="445"/>
      <c r="K1268" s="461"/>
      <c r="L1268" s="468">
        <f>I1268</f>
        <v>0</v>
      </c>
      <c r="M1268" s="468">
        <f>J1268</f>
        <v>0</v>
      </c>
      <c r="N1268" s="468">
        <f>L1268*M1268</f>
        <v>0</v>
      </c>
    </row>
    <row r="1269" spans="1:14" x14ac:dyDescent="0.25">
      <c r="A1269" s="398"/>
      <c r="B1269" s="399" t="s">
        <v>72</v>
      </c>
      <c r="C1269" s="400" t="s">
        <v>73</v>
      </c>
      <c r="D1269" s="401" t="s">
        <v>589</v>
      </c>
      <c r="E1269" s="398"/>
      <c r="F1269" s="402">
        <v>311.67</v>
      </c>
      <c r="G1269" s="403"/>
      <c r="H1269" s="398"/>
      <c r="I1269" s="445"/>
      <c r="J1269" s="445"/>
      <c r="K1269" s="461"/>
      <c r="L1269" s="468">
        <f t="shared" ref="L1269:L1332" si="137">I1269</f>
        <v>0</v>
      </c>
      <c r="M1269" s="468">
        <f t="shared" ref="M1269:M1332" si="138">J1269</f>
        <v>0</v>
      </c>
      <c r="N1269" s="468">
        <f t="shared" ref="N1269:N1332" si="139">L1269*M1269</f>
        <v>0</v>
      </c>
    </row>
    <row r="1270" spans="1:14" x14ac:dyDescent="0.25">
      <c r="A1270" s="398"/>
      <c r="B1270" s="399" t="s">
        <v>72</v>
      </c>
      <c r="C1270" s="400" t="s">
        <v>73</v>
      </c>
      <c r="D1270" s="401" t="s">
        <v>495</v>
      </c>
      <c r="E1270" s="398"/>
      <c r="F1270" s="402">
        <v>0</v>
      </c>
      <c r="G1270" s="403"/>
      <c r="H1270" s="398"/>
      <c r="I1270" s="445"/>
      <c r="J1270" s="445"/>
      <c r="K1270" s="461"/>
      <c r="L1270" s="468">
        <f t="shared" si="137"/>
        <v>0</v>
      </c>
      <c r="M1270" s="468">
        <f t="shared" si="138"/>
        <v>0</v>
      </c>
      <c r="N1270" s="468">
        <f t="shared" si="139"/>
        <v>0</v>
      </c>
    </row>
    <row r="1271" spans="1:14" x14ac:dyDescent="0.25">
      <c r="A1271" s="404"/>
      <c r="B1271" s="399" t="s">
        <v>72</v>
      </c>
      <c r="C1271" s="405" t="s">
        <v>73</v>
      </c>
      <c r="D1271" s="406" t="s">
        <v>496</v>
      </c>
      <c r="E1271" s="404"/>
      <c r="F1271" s="407">
        <v>311.67</v>
      </c>
      <c r="G1271" s="408"/>
      <c r="H1271" s="404"/>
      <c r="I1271" s="445"/>
      <c r="J1271" s="445"/>
      <c r="K1271" s="461"/>
      <c r="L1271" s="468">
        <f t="shared" si="137"/>
        <v>0</v>
      </c>
      <c r="M1271" s="468">
        <f t="shared" si="138"/>
        <v>0</v>
      </c>
      <c r="N1271" s="468">
        <f t="shared" si="139"/>
        <v>0</v>
      </c>
    </row>
    <row r="1272" spans="1:14" ht="22.5" x14ac:dyDescent="0.25">
      <c r="A1272" s="385" t="s">
        <v>133</v>
      </c>
      <c r="B1272" s="385" t="s">
        <v>53</v>
      </c>
      <c r="C1272" s="386" t="s">
        <v>155</v>
      </c>
      <c r="D1272" s="387" t="s">
        <v>156</v>
      </c>
      <c r="E1272" s="388" t="s">
        <v>61</v>
      </c>
      <c r="F1272" s="389">
        <v>595.01</v>
      </c>
      <c r="G1272" s="390">
        <v>55.24</v>
      </c>
      <c r="H1272" s="389">
        <f>ROUND(G1272*F1272,1)</f>
        <v>32868.400000000001</v>
      </c>
      <c r="I1272" s="443">
        <v>-193.8</v>
      </c>
      <c r="J1272" s="443">
        <v>55.24</v>
      </c>
      <c r="K1272" s="461">
        <f>I1272*J1272</f>
        <v>-10705.512000000001</v>
      </c>
      <c r="L1272" s="468">
        <f t="shared" si="137"/>
        <v>-193.8</v>
      </c>
      <c r="M1272" s="468">
        <f t="shared" si="138"/>
        <v>55.24</v>
      </c>
      <c r="N1272" s="468">
        <f t="shared" si="139"/>
        <v>-10705.512000000001</v>
      </c>
    </row>
    <row r="1273" spans="1:14" x14ac:dyDescent="0.25">
      <c r="A1273" s="398"/>
      <c r="B1273" s="399" t="s">
        <v>72</v>
      </c>
      <c r="C1273" s="400" t="s">
        <v>73</v>
      </c>
      <c r="D1273" s="401" t="s">
        <v>590</v>
      </c>
      <c r="E1273" s="398"/>
      <c r="F1273" s="402">
        <v>595.01</v>
      </c>
      <c r="G1273" s="403"/>
      <c r="H1273" s="398"/>
      <c r="I1273" s="445"/>
      <c r="J1273" s="445"/>
      <c r="K1273" s="461"/>
      <c r="L1273" s="468">
        <f t="shared" si="137"/>
        <v>0</v>
      </c>
      <c r="M1273" s="468">
        <f t="shared" si="138"/>
        <v>0</v>
      </c>
      <c r="N1273" s="468">
        <f t="shared" si="139"/>
        <v>0</v>
      </c>
    </row>
    <row r="1274" spans="1:14" x14ac:dyDescent="0.25">
      <c r="A1274" s="398"/>
      <c r="B1274" s="399" t="s">
        <v>72</v>
      </c>
      <c r="C1274" s="400" t="s">
        <v>73</v>
      </c>
      <c r="D1274" s="401" t="s">
        <v>498</v>
      </c>
      <c r="E1274" s="398"/>
      <c r="F1274" s="402">
        <v>0</v>
      </c>
      <c r="G1274" s="403"/>
      <c r="H1274" s="398"/>
      <c r="I1274" s="446"/>
      <c r="J1274" s="446"/>
      <c r="K1274" s="461"/>
      <c r="L1274" s="468">
        <f t="shared" si="137"/>
        <v>0</v>
      </c>
      <c r="M1274" s="468">
        <f t="shared" si="138"/>
        <v>0</v>
      </c>
      <c r="N1274" s="468">
        <f t="shared" si="139"/>
        <v>0</v>
      </c>
    </row>
    <row r="1275" spans="1:14" x14ac:dyDescent="0.25">
      <c r="A1275" s="404"/>
      <c r="B1275" s="399" t="s">
        <v>72</v>
      </c>
      <c r="C1275" s="405" t="s">
        <v>73</v>
      </c>
      <c r="D1275" s="406" t="s">
        <v>496</v>
      </c>
      <c r="E1275" s="404"/>
      <c r="F1275" s="407">
        <v>595.01</v>
      </c>
      <c r="G1275" s="408"/>
      <c r="H1275" s="404"/>
      <c r="I1275" s="445"/>
      <c r="J1275" s="445"/>
      <c r="K1275" s="461"/>
      <c r="L1275" s="468">
        <f t="shared" si="137"/>
        <v>0</v>
      </c>
      <c r="M1275" s="468">
        <f t="shared" si="138"/>
        <v>0</v>
      </c>
      <c r="N1275" s="468">
        <f t="shared" si="139"/>
        <v>0</v>
      </c>
    </row>
    <row r="1276" spans="1:14" ht="22.5" x14ac:dyDescent="0.25">
      <c r="A1276" s="385" t="s">
        <v>51</v>
      </c>
      <c r="B1276" s="385" t="s">
        <v>53</v>
      </c>
      <c r="C1276" s="386" t="s">
        <v>158</v>
      </c>
      <c r="D1276" s="387" t="s">
        <v>159</v>
      </c>
      <c r="E1276" s="388" t="s">
        <v>61</v>
      </c>
      <c r="F1276" s="389">
        <v>311.67</v>
      </c>
      <c r="G1276" s="390">
        <v>151.25</v>
      </c>
      <c r="H1276" s="389">
        <f>ROUND(G1276*F1276,1)</f>
        <v>47140.1</v>
      </c>
      <c r="I1276" s="446"/>
      <c r="J1276" s="446"/>
      <c r="K1276" s="461"/>
      <c r="L1276" s="468">
        <f t="shared" si="137"/>
        <v>0</v>
      </c>
      <c r="M1276" s="468">
        <f t="shared" si="138"/>
        <v>0</v>
      </c>
      <c r="N1276" s="468">
        <f t="shared" si="139"/>
        <v>0</v>
      </c>
    </row>
    <row r="1277" spans="1:14" x14ac:dyDescent="0.25">
      <c r="A1277" s="398"/>
      <c r="B1277" s="399" t="s">
        <v>72</v>
      </c>
      <c r="C1277" s="400" t="s">
        <v>73</v>
      </c>
      <c r="D1277" s="401" t="s">
        <v>589</v>
      </c>
      <c r="E1277" s="398"/>
      <c r="F1277" s="402">
        <v>311.67</v>
      </c>
      <c r="G1277" s="403"/>
      <c r="H1277" s="398"/>
      <c r="I1277" s="446"/>
      <c r="J1277" s="446"/>
      <c r="K1277" s="461"/>
      <c r="L1277" s="468">
        <f t="shared" si="137"/>
        <v>0</v>
      </c>
      <c r="M1277" s="468">
        <f t="shared" si="138"/>
        <v>0</v>
      </c>
      <c r="N1277" s="468">
        <f t="shared" si="139"/>
        <v>0</v>
      </c>
    </row>
    <row r="1278" spans="1:14" x14ac:dyDescent="0.25">
      <c r="A1278" s="398"/>
      <c r="B1278" s="399" t="s">
        <v>72</v>
      </c>
      <c r="C1278" s="400" t="s">
        <v>73</v>
      </c>
      <c r="D1278" s="401" t="s">
        <v>495</v>
      </c>
      <c r="E1278" s="398"/>
      <c r="F1278" s="402">
        <v>0</v>
      </c>
      <c r="G1278" s="403"/>
      <c r="H1278" s="398"/>
      <c r="I1278" s="446"/>
      <c r="J1278" s="446"/>
      <c r="K1278" s="461"/>
      <c r="L1278" s="468">
        <f t="shared" si="137"/>
        <v>0</v>
      </c>
      <c r="M1278" s="468">
        <f t="shared" si="138"/>
        <v>0</v>
      </c>
      <c r="N1278" s="468">
        <f t="shared" si="139"/>
        <v>0</v>
      </c>
    </row>
    <row r="1279" spans="1:14" x14ac:dyDescent="0.25">
      <c r="A1279" s="404"/>
      <c r="B1279" s="399" t="s">
        <v>72</v>
      </c>
      <c r="C1279" s="405" t="s">
        <v>73</v>
      </c>
      <c r="D1279" s="406" t="s">
        <v>496</v>
      </c>
      <c r="E1279" s="404"/>
      <c r="F1279" s="407">
        <v>311.67</v>
      </c>
      <c r="G1279" s="408"/>
      <c r="H1279" s="404"/>
      <c r="I1279" s="445"/>
      <c r="J1279" s="445"/>
      <c r="K1279" s="461"/>
      <c r="L1279" s="468">
        <f t="shared" si="137"/>
        <v>0</v>
      </c>
      <c r="M1279" s="468">
        <f t="shared" si="138"/>
        <v>0</v>
      </c>
      <c r="N1279" s="468">
        <f t="shared" si="139"/>
        <v>0</v>
      </c>
    </row>
    <row r="1280" spans="1:14" ht="22.5" x14ac:dyDescent="0.25">
      <c r="A1280" s="385" t="s">
        <v>138</v>
      </c>
      <c r="B1280" s="385" t="s">
        <v>53</v>
      </c>
      <c r="C1280" s="386" t="s">
        <v>591</v>
      </c>
      <c r="D1280" s="387" t="s">
        <v>592</v>
      </c>
      <c r="E1280" s="388" t="s">
        <v>114</v>
      </c>
      <c r="F1280" s="389">
        <v>12</v>
      </c>
      <c r="G1280" s="390">
        <v>220.96</v>
      </c>
      <c r="H1280" s="389">
        <f>ROUND(G1280*F1280,1)</f>
        <v>2651.5</v>
      </c>
      <c r="I1280" s="446"/>
      <c r="J1280" s="446"/>
      <c r="K1280" s="461"/>
      <c r="L1280" s="468">
        <f t="shared" si="137"/>
        <v>0</v>
      </c>
      <c r="M1280" s="468">
        <f t="shared" si="138"/>
        <v>0</v>
      </c>
      <c r="N1280" s="468">
        <f t="shared" si="139"/>
        <v>0</v>
      </c>
    </row>
    <row r="1281" spans="1:14" x14ac:dyDescent="0.25">
      <c r="A1281" s="398"/>
      <c r="B1281" s="399" t="s">
        <v>72</v>
      </c>
      <c r="C1281" s="400" t="s">
        <v>73</v>
      </c>
      <c r="D1281" s="401" t="s">
        <v>157</v>
      </c>
      <c r="E1281" s="398"/>
      <c r="F1281" s="402">
        <v>12</v>
      </c>
      <c r="G1281" s="403"/>
      <c r="H1281" s="398"/>
      <c r="I1281" s="446"/>
      <c r="J1281" s="446"/>
      <c r="K1281" s="461"/>
      <c r="L1281" s="468">
        <f t="shared" si="137"/>
        <v>0</v>
      </c>
      <c r="M1281" s="468">
        <f t="shared" si="138"/>
        <v>0</v>
      </c>
      <c r="N1281" s="468">
        <f t="shared" si="139"/>
        <v>0</v>
      </c>
    </row>
    <row r="1282" spans="1:14" ht="22.5" x14ac:dyDescent="0.25">
      <c r="A1282" s="385" t="s">
        <v>141</v>
      </c>
      <c r="B1282" s="385" t="s">
        <v>53</v>
      </c>
      <c r="C1282" s="386" t="s">
        <v>175</v>
      </c>
      <c r="D1282" s="387" t="s">
        <v>176</v>
      </c>
      <c r="E1282" s="388" t="s">
        <v>114</v>
      </c>
      <c r="F1282" s="389">
        <v>9.9</v>
      </c>
      <c r="G1282" s="390">
        <v>147.30000000000001</v>
      </c>
      <c r="H1282" s="389">
        <f>ROUND(G1282*F1282,1)</f>
        <v>1458.3</v>
      </c>
      <c r="I1282" s="446"/>
      <c r="J1282" s="446"/>
      <c r="K1282" s="461"/>
      <c r="L1282" s="468">
        <f t="shared" si="137"/>
        <v>0</v>
      </c>
      <c r="M1282" s="468">
        <f t="shared" si="138"/>
        <v>0</v>
      </c>
      <c r="N1282" s="468">
        <f t="shared" si="139"/>
        <v>0</v>
      </c>
    </row>
    <row r="1283" spans="1:14" x14ac:dyDescent="0.25">
      <c r="A1283" s="398"/>
      <c r="B1283" s="399" t="s">
        <v>72</v>
      </c>
      <c r="C1283" s="400" t="s">
        <v>73</v>
      </c>
      <c r="D1283" s="401" t="s">
        <v>593</v>
      </c>
      <c r="E1283" s="398"/>
      <c r="F1283" s="402">
        <v>9.9</v>
      </c>
      <c r="G1283" s="403"/>
      <c r="H1283" s="398"/>
      <c r="I1283" s="445"/>
      <c r="J1283" s="445"/>
      <c r="K1283" s="461"/>
      <c r="L1283" s="468">
        <f t="shared" si="137"/>
        <v>0</v>
      </c>
      <c r="M1283" s="468">
        <f t="shared" si="138"/>
        <v>0</v>
      </c>
      <c r="N1283" s="468">
        <f t="shared" si="139"/>
        <v>0</v>
      </c>
    </row>
    <row r="1284" spans="1:14" x14ac:dyDescent="0.25">
      <c r="A1284" s="385" t="s">
        <v>144</v>
      </c>
      <c r="B1284" s="385" t="s">
        <v>53</v>
      </c>
      <c r="C1284" s="386" t="s">
        <v>184</v>
      </c>
      <c r="D1284" s="387" t="s">
        <v>185</v>
      </c>
      <c r="E1284" s="388" t="s">
        <v>56</v>
      </c>
      <c r="F1284" s="389">
        <v>8.1199999999999992</v>
      </c>
      <c r="G1284" s="390">
        <v>257.77999999999997</v>
      </c>
      <c r="H1284" s="389">
        <f>ROUND(G1284*F1284,1)</f>
        <v>2093.1999999999998</v>
      </c>
      <c r="I1284" s="446"/>
      <c r="J1284" s="446"/>
      <c r="K1284" s="461"/>
      <c r="L1284" s="468">
        <f t="shared" si="137"/>
        <v>0</v>
      </c>
      <c r="M1284" s="468">
        <f t="shared" si="138"/>
        <v>0</v>
      </c>
      <c r="N1284" s="468">
        <f t="shared" si="139"/>
        <v>0</v>
      </c>
    </row>
    <row r="1285" spans="1:14" x14ac:dyDescent="0.25">
      <c r="A1285" s="398"/>
      <c r="B1285" s="399" t="s">
        <v>72</v>
      </c>
      <c r="C1285" s="400" t="s">
        <v>73</v>
      </c>
      <c r="D1285" s="401" t="s">
        <v>594</v>
      </c>
      <c r="E1285" s="398"/>
      <c r="F1285" s="402">
        <v>8.1199999999999992</v>
      </c>
      <c r="G1285" s="403"/>
      <c r="H1285" s="398"/>
      <c r="I1285" s="445"/>
      <c r="J1285" s="445"/>
      <c r="K1285" s="461"/>
      <c r="L1285" s="468">
        <f t="shared" si="137"/>
        <v>0</v>
      </c>
      <c r="M1285" s="468">
        <f t="shared" si="138"/>
        <v>0</v>
      </c>
      <c r="N1285" s="468">
        <f t="shared" si="139"/>
        <v>0</v>
      </c>
    </row>
    <row r="1286" spans="1:14" x14ac:dyDescent="0.25">
      <c r="A1286" s="385" t="s">
        <v>63</v>
      </c>
      <c r="B1286" s="385" t="s">
        <v>53</v>
      </c>
      <c r="C1286" s="386" t="s">
        <v>187</v>
      </c>
      <c r="D1286" s="387" t="s">
        <v>188</v>
      </c>
      <c r="E1286" s="388" t="s">
        <v>56</v>
      </c>
      <c r="F1286" s="389">
        <v>12.18</v>
      </c>
      <c r="G1286" s="390">
        <v>257.77999999999997</v>
      </c>
      <c r="H1286" s="389">
        <f>ROUND(G1286*F1286,1)</f>
        <v>3139.8</v>
      </c>
      <c r="I1286" s="446"/>
      <c r="J1286" s="446"/>
      <c r="K1286" s="461"/>
      <c r="L1286" s="468">
        <f t="shared" si="137"/>
        <v>0</v>
      </c>
      <c r="M1286" s="468">
        <f t="shared" si="138"/>
        <v>0</v>
      </c>
      <c r="N1286" s="468">
        <f t="shared" si="139"/>
        <v>0</v>
      </c>
    </row>
    <row r="1287" spans="1:14" x14ac:dyDescent="0.25">
      <c r="A1287" s="398"/>
      <c r="B1287" s="399" t="s">
        <v>72</v>
      </c>
      <c r="C1287" s="400" t="s">
        <v>73</v>
      </c>
      <c r="D1287" s="401" t="s">
        <v>595</v>
      </c>
      <c r="E1287" s="398"/>
      <c r="F1287" s="402">
        <v>12.18</v>
      </c>
      <c r="G1287" s="403"/>
      <c r="H1287" s="398"/>
      <c r="I1287" s="446"/>
      <c r="J1287" s="446"/>
      <c r="K1287" s="461"/>
      <c r="L1287" s="468">
        <f t="shared" si="137"/>
        <v>0</v>
      </c>
      <c r="M1287" s="468">
        <f t="shared" si="138"/>
        <v>0</v>
      </c>
      <c r="N1287" s="468">
        <f t="shared" si="139"/>
        <v>0</v>
      </c>
    </row>
    <row r="1288" spans="1:14" x14ac:dyDescent="0.25">
      <c r="A1288" s="385" t="s">
        <v>110</v>
      </c>
      <c r="B1288" s="385" t="s">
        <v>53</v>
      </c>
      <c r="C1288" s="386" t="s">
        <v>190</v>
      </c>
      <c r="D1288" s="387" t="s">
        <v>191</v>
      </c>
      <c r="E1288" s="388" t="s">
        <v>56</v>
      </c>
      <c r="F1288" s="389">
        <v>3.65</v>
      </c>
      <c r="G1288" s="390">
        <v>13.15</v>
      </c>
      <c r="H1288" s="389">
        <f>ROUND(G1288*F1288,1)</f>
        <v>48</v>
      </c>
      <c r="I1288" s="446"/>
      <c r="J1288" s="446"/>
      <c r="K1288" s="461"/>
      <c r="L1288" s="468">
        <f t="shared" si="137"/>
        <v>0</v>
      </c>
      <c r="M1288" s="468">
        <f t="shared" si="138"/>
        <v>0</v>
      </c>
      <c r="N1288" s="468">
        <f t="shared" si="139"/>
        <v>0</v>
      </c>
    </row>
    <row r="1289" spans="1:14" x14ac:dyDescent="0.25">
      <c r="A1289" s="398"/>
      <c r="B1289" s="399" t="s">
        <v>72</v>
      </c>
      <c r="C1289" s="400" t="s">
        <v>73</v>
      </c>
      <c r="D1289" s="401" t="s">
        <v>596</v>
      </c>
      <c r="E1289" s="398"/>
      <c r="F1289" s="402">
        <v>3.65</v>
      </c>
      <c r="G1289" s="403"/>
      <c r="H1289" s="398"/>
      <c r="I1289" s="445"/>
      <c r="J1289" s="445"/>
      <c r="K1289" s="461"/>
      <c r="L1289" s="468">
        <f t="shared" si="137"/>
        <v>0</v>
      </c>
      <c r="M1289" s="468">
        <f t="shared" si="138"/>
        <v>0</v>
      </c>
      <c r="N1289" s="468">
        <f t="shared" si="139"/>
        <v>0</v>
      </c>
    </row>
    <row r="1290" spans="1:14" x14ac:dyDescent="0.25">
      <c r="A1290" s="385" t="s">
        <v>151</v>
      </c>
      <c r="B1290" s="385" t="s">
        <v>53</v>
      </c>
      <c r="C1290" s="386" t="s">
        <v>193</v>
      </c>
      <c r="D1290" s="387" t="s">
        <v>194</v>
      </c>
      <c r="E1290" s="388" t="s">
        <v>56</v>
      </c>
      <c r="F1290" s="389">
        <v>140.49</v>
      </c>
      <c r="G1290" s="390">
        <v>315.64999999999998</v>
      </c>
      <c r="H1290" s="389">
        <f>ROUND(G1290*F1290,1)</f>
        <v>44345.7</v>
      </c>
      <c r="I1290" s="446"/>
      <c r="J1290" s="446"/>
      <c r="K1290" s="461"/>
      <c r="L1290" s="468">
        <f t="shared" si="137"/>
        <v>0</v>
      </c>
      <c r="M1290" s="468">
        <f t="shared" si="138"/>
        <v>0</v>
      </c>
      <c r="N1290" s="468">
        <f t="shared" si="139"/>
        <v>0</v>
      </c>
    </row>
    <row r="1291" spans="1:14" x14ac:dyDescent="0.25">
      <c r="A1291" s="398"/>
      <c r="B1291" s="399" t="s">
        <v>72</v>
      </c>
      <c r="C1291" s="400" t="s">
        <v>73</v>
      </c>
      <c r="D1291" s="401" t="s">
        <v>597</v>
      </c>
      <c r="E1291" s="398"/>
      <c r="F1291" s="402">
        <v>140.49</v>
      </c>
      <c r="G1291" s="403"/>
      <c r="H1291" s="398"/>
      <c r="I1291" s="446"/>
      <c r="J1291" s="446"/>
      <c r="K1291" s="461"/>
      <c r="L1291" s="468">
        <f t="shared" si="137"/>
        <v>0</v>
      </c>
      <c r="M1291" s="468">
        <f t="shared" si="138"/>
        <v>0</v>
      </c>
      <c r="N1291" s="468">
        <f t="shared" si="139"/>
        <v>0</v>
      </c>
    </row>
    <row r="1292" spans="1:14" x14ac:dyDescent="0.25">
      <c r="A1292" s="385" t="s">
        <v>154</v>
      </c>
      <c r="B1292" s="385" t="s">
        <v>53</v>
      </c>
      <c r="C1292" s="386" t="s">
        <v>196</v>
      </c>
      <c r="D1292" s="387" t="s">
        <v>197</v>
      </c>
      <c r="E1292" s="388" t="s">
        <v>56</v>
      </c>
      <c r="F1292" s="389">
        <v>42.15</v>
      </c>
      <c r="G1292" s="390">
        <v>15.78</v>
      </c>
      <c r="H1292" s="389">
        <f>ROUND(G1292*F1292,1)</f>
        <v>665.1</v>
      </c>
      <c r="I1292" s="446"/>
      <c r="J1292" s="446"/>
      <c r="K1292" s="461"/>
      <c r="L1292" s="468">
        <f t="shared" si="137"/>
        <v>0</v>
      </c>
      <c r="M1292" s="468">
        <f t="shared" si="138"/>
        <v>0</v>
      </c>
      <c r="N1292" s="468">
        <f t="shared" si="139"/>
        <v>0</v>
      </c>
    </row>
    <row r="1293" spans="1:14" x14ac:dyDescent="0.25">
      <c r="A1293" s="398"/>
      <c r="B1293" s="399" t="s">
        <v>72</v>
      </c>
      <c r="C1293" s="400" t="s">
        <v>73</v>
      </c>
      <c r="D1293" s="401" t="s">
        <v>598</v>
      </c>
      <c r="E1293" s="398"/>
      <c r="F1293" s="402">
        <v>42.15</v>
      </c>
      <c r="G1293" s="403"/>
      <c r="H1293" s="398"/>
      <c r="I1293" s="445"/>
      <c r="J1293" s="445"/>
      <c r="K1293" s="461"/>
      <c r="L1293" s="468">
        <f t="shared" si="137"/>
        <v>0</v>
      </c>
      <c r="M1293" s="468">
        <f t="shared" si="138"/>
        <v>0</v>
      </c>
      <c r="N1293" s="468">
        <f t="shared" si="139"/>
        <v>0</v>
      </c>
    </row>
    <row r="1294" spans="1:14" ht="22.5" x14ac:dyDescent="0.25">
      <c r="A1294" s="385" t="s">
        <v>157</v>
      </c>
      <c r="B1294" s="385" t="s">
        <v>53</v>
      </c>
      <c r="C1294" s="386" t="s">
        <v>199</v>
      </c>
      <c r="D1294" s="387" t="s">
        <v>200</v>
      </c>
      <c r="E1294" s="388" t="s">
        <v>56</v>
      </c>
      <c r="F1294" s="389">
        <v>7.76</v>
      </c>
      <c r="G1294" s="390">
        <v>837.79</v>
      </c>
      <c r="H1294" s="389">
        <f>ROUND(G1294*F1294,1)</f>
        <v>6501.3</v>
      </c>
      <c r="I1294" s="446"/>
      <c r="J1294" s="446"/>
      <c r="K1294" s="461"/>
      <c r="L1294" s="468">
        <f t="shared" si="137"/>
        <v>0</v>
      </c>
      <c r="M1294" s="468">
        <f t="shared" si="138"/>
        <v>0</v>
      </c>
      <c r="N1294" s="468">
        <f t="shared" si="139"/>
        <v>0</v>
      </c>
    </row>
    <row r="1295" spans="1:14" x14ac:dyDescent="0.25">
      <c r="A1295" s="398"/>
      <c r="B1295" s="399" t="s">
        <v>72</v>
      </c>
      <c r="C1295" s="400" t="s">
        <v>73</v>
      </c>
      <c r="D1295" s="401" t="s">
        <v>599</v>
      </c>
      <c r="E1295" s="398"/>
      <c r="F1295" s="402">
        <v>7.76</v>
      </c>
      <c r="G1295" s="403"/>
      <c r="H1295" s="398"/>
      <c r="I1295" s="446"/>
      <c r="J1295" s="446"/>
      <c r="K1295" s="461"/>
      <c r="L1295" s="468">
        <f t="shared" si="137"/>
        <v>0</v>
      </c>
      <c r="M1295" s="468">
        <f t="shared" si="138"/>
        <v>0</v>
      </c>
      <c r="N1295" s="468">
        <f t="shared" si="139"/>
        <v>0</v>
      </c>
    </row>
    <row r="1296" spans="1:14" ht="22.5" x14ac:dyDescent="0.25">
      <c r="A1296" s="385" t="s">
        <v>160</v>
      </c>
      <c r="B1296" s="385" t="s">
        <v>53</v>
      </c>
      <c r="C1296" s="386" t="s">
        <v>202</v>
      </c>
      <c r="D1296" s="387" t="s">
        <v>203</v>
      </c>
      <c r="E1296" s="388" t="s">
        <v>56</v>
      </c>
      <c r="F1296" s="389">
        <v>128.68</v>
      </c>
      <c r="G1296" s="390">
        <v>1116.6199999999999</v>
      </c>
      <c r="H1296" s="389">
        <f>ROUND(G1296*F1296,1)</f>
        <v>143686.70000000001</v>
      </c>
      <c r="I1296" s="446"/>
      <c r="J1296" s="446"/>
      <c r="K1296" s="461"/>
      <c r="L1296" s="468">
        <f t="shared" si="137"/>
        <v>0</v>
      </c>
      <c r="M1296" s="468">
        <f t="shared" si="138"/>
        <v>0</v>
      </c>
      <c r="N1296" s="468">
        <f t="shared" si="139"/>
        <v>0</v>
      </c>
    </row>
    <row r="1297" spans="1:14" x14ac:dyDescent="0.25">
      <c r="A1297" s="398"/>
      <c r="B1297" s="399" t="s">
        <v>72</v>
      </c>
      <c r="C1297" s="400" t="s">
        <v>73</v>
      </c>
      <c r="D1297" s="401" t="s">
        <v>600</v>
      </c>
      <c r="E1297" s="398"/>
      <c r="F1297" s="402">
        <v>128.68</v>
      </c>
      <c r="G1297" s="403"/>
      <c r="H1297" s="398"/>
      <c r="I1297" s="445"/>
      <c r="J1297" s="445"/>
      <c r="K1297" s="461"/>
      <c r="L1297" s="468">
        <f t="shared" si="137"/>
        <v>0</v>
      </c>
      <c r="M1297" s="468">
        <f t="shared" si="138"/>
        <v>0</v>
      </c>
      <c r="N1297" s="468">
        <f t="shared" si="139"/>
        <v>0</v>
      </c>
    </row>
    <row r="1298" spans="1:14" x14ac:dyDescent="0.25">
      <c r="A1298" s="385" t="s">
        <v>163</v>
      </c>
      <c r="B1298" s="385" t="s">
        <v>53</v>
      </c>
      <c r="C1298" s="386" t="s">
        <v>205</v>
      </c>
      <c r="D1298" s="387" t="s">
        <v>206</v>
      </c>
      <c r="E1298" s="388" t="s">
        <v>61</v>
      </c>
      <c r="F1298" s="389">
        <v>1013.49</v>
      </c>
      <c r="G1298" s="390">
        <v>99.96</v>
      </c>
      <c r="H1298" s="389">
        <f>ROUND(G1298*F1298,1)</f>
        <v>101308.5</v>
      </c>
      <c r="I1298" s="445"/>
      <c r="J1298" s="445"/>
      <c r="K1298" s="461"/>
      <c r="L1298" s="468">
        <f t="shared" si="137"/>
        <v>0</v>
      </c>
      <c r="M1298" s="468">
        <f t="shared" si="138"/>
        <v>0</v>
      </c>
      <c r="N1298" s="468">
        <f t="shared" si="139"/>
        <v>0</v>
      </c>
    </row>
    <row r="1299" spans="1:14" x14ac:dyDescent="0.25">
      <c r="A1299" s="398"/>
      <c r="B1299" s="399" t="s">
        <v>72</v>
      </c>
      <c r="C1299" s="400" t="s">
        <v>73</v>
      </c>
      <c r="D1299" s="401" t="s">
        <v>601</v>
      </c>
      <c r="E1299" s="398"/>
      <c r="F1299" s="402">
        <v>1013.49</v>
      </c>
      <c r="G1299" s="403"/>
      <c r="H1299" s="398"/>
      <c r="I1299" s="446"/>
      <c r="J1299" s="446"/>
      <c r="K1299" s="461"/>
      <c r="L1299" s="468">
        <f t="shared" si="137"/>
        <v>0</v>
      </c>
      <c r="M1299" s="468">
        <f t="shared" si="138"/>
        <v>0</v>
      </c>
      <c r="N1299" s="468">
        <f t="shared" si="139"/>
        <v>0</v>
      </c>
    </row>
    <row r="1300" spans="1:14" x14ac:dyDescent="0.25">
      <c r="A1300" s="385" t="s">
        <v>167</v>
      </c>
      <c r="B1300" s="385" t="s">
        <v>53</v>
      </c>
      <c r="C1300" s="386" t="s">
        <v>211</v>
      </c>
      <c r="D1300" s="387" t="s">
        <v>212</v>
      </c>
      <c r="E1300" s="388" t="s">
        <v>61</v>
      </c>
      <c r="F1300" s="389">
        <v>1013.49</v>
      </c>
      <c r="G1300" s="390">
        <v>149.94</v>
      </c>
      <c r="H1300" s="389">
        <f>ROUND(G1300*F1300,1)</f>
        <v>151962.70000000001</v>
      </c>
      <c r="I1300" s="445"/>
      <c r="J1300" s="445"/>
      <c r="K1300" s="461"/>
      <c r="L1300" s="468">
        <f t="shared" si="137"/>
        <v>0</v>
      </c>
      <c r="M1300" s="468">
        <f t="shared" si="138"/>
        <v>0</v>
      </c>
      <c r="N1300" s="468">
        <f t="shared" si="139"/>
        <v>0</v>
      </c>
    </row>
    <row r="1301" spans="1:14" x14ac:dyDescent="0.25">
      <c r="A1301" s="398"/>
      <c r="B1301" s="399" t="s">
        <v>72</v>
      </c>
      <c r="C1301" s="400" t="s">
        <v>73</v>
      </c>
      <c r="D1301" s="401" t="s">
        <v>601</v>
      </c>
      <c r="E1301" s="398"/>
      <c r="F1301" s="402">
        <v>1013.49</v>
      </c>
      <c r="G1301" s="403"/>
      <c r="H1301" s="398"/>
      <c r="I1301" s="445"/>
      <c r="J1301" s="445"/>
      <c r="K1301" s="461"/>
      <c r="L1301" s="468">
        <f t="shared" si="137"/>
        <v>0</v>
      </c>
      <c r="M1301" s="468">
        <f t="shared" si="138"/>
        <v>0</v>
      </c>
      <c r="N1301" s="468">
        <f t="shared" si="139"/>
        <v>0</v>
      </c>
    </row>
    <row r="1302" spans="1:14" ht="22.5" x14ac:dyDescent="0.25">
      <c r="A1302" s="385" t="s">
        <v>171</v>
      </c>
      <c r="B1302" s="385" t="s">
        <v>53</v>
      </c>
      <c r="C1302" s="386" t="s">
        <v>217</v>
      </c>
      <c r="D1302" s="387" t="s">
        <v>218</v>
      </c>
      <c r="E1302" s="388" t="s">
        <v>56</v>
      </c>
      <c r="F1302" s="389">
        <v>547.64</v>
      </c>
      <c r="G1302" s="390">
        <v>101.34</v>
      </c>
      <c r="H1302" s="389">
        <f>ROUND(G1302*F1302,1)</f>
        <v>55497.8</v>
      </c>
      <c r="I1302" s="443">
        <v>89.535599999999988</v>
      </c>
      <c r="J1302" s="443">
        <v>101.34</v>
      </c>
      <c r="K1302" s="461">
        <f>I1302*J1302</f>
        <v>9073.5377039999985</v>
      </c>
      <c r="L1302" s="468">
        <f t="shared" si="137"/>
        <v>89.535599999999988</v>
      </c>
      <c r="M1302" s="468">
        <f t="shared" si="138"/>
        <v>101.34</v>
      </c>
      <c r="N1302" s="468">
        <f t="shared" si="139"/>
        <v>9073.5377039999985</v>
      </c>
    </row>
    <row r="1303" spans="1:14" x14ac:dyDescent="0.25">
      <c r="A1303" s="409"/>
      <c r="B1303" s="399" t="s">
        <v>72</v>
      </c>
      <c r="C1303" s="410" t="s">
        <v>73</v>
      </c>
      <c r="D1303" s="411" t="s">
        <v>508</v>
      </c>
      <c r="E1303" s="409"/>
      <c r="F1303" s="410" t="s">
        <v>73</v>
      </c>
      <c r="G1303" s="412"/>
      <c r="H1303" s="409"/>
      <c r="I1303" s="445"/>
      <c r="J1303" s="445"/>
      <c r="K1303" s="461"/>
      <c r="L1303" s="468">
        <f t="shared" si="137"/>
        <v>0</v>
      </c>
      <c r="M1303" s="468">
        <f t="shared" si="138"/>
        <v>0</v>
      </c>
      <c r="N1303" s="468">
        <f t="shared" si="139"/>
        <v>0</v>
      </c>
    </row>
    <row r="1304" spans="1:14" x14ac:dyDescent="0.25">
      <c r="A1304" s="398"/>
      <c r="B1304" s="399" t="s">
        <v>72</v>
      </c>
      <c r="C1304" s="400" t="s">
        <v>73</v>
      </c>
      <c r="D1304" s="401" t="s">
        <v>602</v>
      </c>
      <c r="E1304" s="398"/>
      <c r="F1304" s="402">
        <v>289.11</v>
      </c>
      <c r="G1304" s="403"/>
      <c r="H1304" s="398"/>
      <c r="I1304" s="446"/>
      <c r="J1304" s="446"/>
      <c r="K1304" s="461"/>
      <c r="L1304" s="468">
        <f t="shared" si="137"/>
        <v>0</v>
      </c>
      <c r="M1304" s="468">
        <f t="shared" si="138"/>
        <v>0</v>
      </c>
      <c r="N1304" s="468">
        <f t="shared" si="139"/>
        <v>0</v>
      </c>
    </row>
    <row r="1305" spans="1:14" x14ac:dyDescent="0.25">
      <c r="A1305" s="409"/>
      <c r="B1305" s="399" t="s">
        <v>72</v>
      </c>
      <c r="C1305" s="410" t="s">
        <v>73</v>
      </c>
      <c r="D1305" s="411" t="s">
        <v>510</v>
      </c>
      <c r="E1305" s="409"/>
      <c r="F1305" s="410" t="s">
        <v>73</v>
      </c>
      <c r="G1305" s="412"/>
      <c r="H1305" s="409"/>
      <c r="I1305" s="445"/>
      <c r="J1305" s="445"/>
      <c r="K1305" s="461"/>
      <c r="L1305" s="468">
        <f t="shared" si="137"/>
        <v>0</v>
      </c>
      <c r="M1305" s="468">
        <f t="shared" si="138"/>
        <v>0</v>
      </c>
      <c r="N1305" s="468">
        <f t="shared" si="139"/>
        <v>0</v>
      </c>
    </row>
    <row r="1306" spans="1:14" x14ac:dyDescent="0.25">
      <c r="A1306" s="398"/>
      <c r="B1306" s="399" t="s">
        <v>72</v>
      </c>
      <c r="C1306" s="400" t="s">
        <v>73</v>
      </c>
      <c r="D1306" s="401" t="s">
        <v>603</v>
      </c>
      <c r="E1306" s="398"/>
      <c r="F1306" s="402">
        <v>258.52999999999997</v>
      </c>
      <c r="G1306" s="403"/>
      <c r="H1306" s="398"/>
      <c r="I1306" s="446"/>
      <c r="J1306" s="446"/>
      <c r="K1306" s="461"/>
      <c r="L1306" s="468">
        <f t="shared" si="137"/>
        <v>0</v>
      </c>
      <c r="M1306" s="468">
        <f t="shared" si="138"/>
        <v>0</v>
      </c>
      <c r="N1306" s="468">
        <f t="shared" si="139"/>
        <v>0</v>
      </c>
    </row>
    <row r="1307" spans="1:14" x14ac:dyDescent="0.25">
      <c r="A1307" s="404"/>
      <c r="B1307" s="399" t="s">
        <v>72</v>
      </c>
      <c r="C1307" s="405" t="s">
        <v>73</v>
      </c>
      <c r="D1307" s="406" t="s">
        <v>496</v>
      </c>
      <c r="E1307" s="404"/>
      <c r="F1307" s="407">
        <v>547.64</v>
      </c>
      <c r="G1307" s="408"/>
      <c r="H1307" s="404"/>
      <c r="I1307" s="445"/>
      <c r="J1307" s="445"/>
      <c r="K1307" s="461"/>
      <c r="L1307" s="468">
        <f t="shared" si="137"/>
        <v>0</v>
      </c>
      <c r="M1307" s="468">
        <f t="shared" si="138"/>
        <v>0</v>
      </c>
      <c r="N1307" s="468">
        <f t="shared" si="139"/>
        <v>0</v>
      </c>
    </row>
    <row r="1308" spans="1:14" ht="22.5" x14ac:dyDescent="0.25">
      <c r="A1308" s="385" t="s">
        <v>174</v>
      </c>
      <c r="B1308" s="385" t="s">
        <v>53</v>
      </c>
      <c r="C1308" s="386" t="s">
        <v>220</v>
      </c>
      <c r="D1308" s="387" t="s">
        <v>221</v>
      </c>
      <c r="E1308" s="388" t="s">
        <v>56</v>
      </c>
      <c r="F1308" s="389">
        <v>147.58000000000001</v>
      </c>
      <c r="G1308" s="390">
        <v>247.39</v>
      </c>
      <c r="H1308" s="389">
        <f>ROUND(G1308*F1308,1)</f>
        <v>36509.800000000003</v>
      </c>
      <c r="I1308" s="446"/>
      <c r="J1308" s="446"/>
      <c r="K1308" s="461"/>
      <c r="L1308" s="468">
        <f t="shared" si="137"/>
        <v>0</v>
      </c>
      <c r="M1308" s="468">
        <f t="shared" si="138"/>
        <v>0</v>
      </c>
      <c r="N1308" s="468">
        <f t="shared" si="139"/>
        <v>0</v>
      </c>
    </row>
    <row r="1309" spans="1:14" x14ac:dyDescent="0.25">
      <c r="A1309" s="409"/>
      <c r="B1309" s="399" t="s">
        <v>72</v>
      </c>
      <c r="C1309" s="410" t="s">
        <v>73</v>
      </c>
      <c r="D1309" s="411" t="s">
        <v>512</v>
      </c>
      <c r="E1309" s="409"/>
      <c r="F1309" s="410" t="s">
        <v>73</v>
      </c>
      <c r="G1309" s="412"/>
      <c r="H1309" s="409"/>
      <c r="I1309" s="445"/>
      <c r="J1309" s="445"/>
      <c r="K1309" s="461"/>
      <c r="L1309" s="468">
        <f t="shared" si="137"/>
        <v>0</v>
      </c>
      <c r="M1309" s="468">
        <f t="shared" si="138"/>
        <v>0</v>
      </c>
      <c r="N1309" s="468">
        <f t="shared" si="139"/>
        <v>0</v>
      </c>
    </row>
    <row r="1310" spans="1:14" x14ac:dyDescent="0.25">
      <c r="A1310" s="398"/>
      <c r="B1310" s="399" t="s">
        <v>72</v>
      </c>
      <c r="C1310" s="400" t="s">
        <v>73</v>
      </c>
      <c r="D1310" s="401" t="s">
        <v>604</v>
      </c>
      <c r="E1310" s="398"/>
      <c r="F1310" s="402">
        <v>147.58000000000001</v>
      </c>
      <c r="G1310" s="403"/>
      <c r="H1310" s="398"/>
      <c r="I1310" s="446"/>
      <c r="J1310" s="446"/>
      <c r="K1310" s="461"/>
      <c r="L1310" s="468">
        <f t="shared" si="137"/>
        <v>0</v>
      </c>
      <c r="M1310" s="468">
        <f t="shared" si="138"/>
        <v>0</v>
      </c>
      <c r="N1310" s="468">
        <f t="shared" si="139"/>
        <v>0</v>
      </c>
    </row>
    <row r="1311" spans="1:14" x14ac:dyDescent="0.25">
      <c r="A1311" s="385" t="s">
        <v>177</v>
      </c>
      <c r="B1311" s="385" t="s">
        <v>53</v>
      </c>
      <c r="C1311" s="386" t="s">
        <v>223</v>
      </c>
      <c r="D1311" s="387" t="s">
        <v>224</v>
      </c>
      <c r="E1311" s="388" t="s">
        <v>56</v>
      </c>
      <c r="F1311" s="389">
        <v>147.58000000000001</v>
      </c>
      <c r="G1311" s="390">
        <v>44.72</v>
      </c>
      <c r="H1311" s="389">
        <f>ROUND(G1311*F1311,1)</f>
        <v>6599.8</v>
      </c>
      <c r="I1311" s="443">
        <v>89.535599999999988</v>
      </c>
      <c r="J1311" s="443">
        <v>44.72</v>
      </c>
      <c r="K1311" s="461">
        <f>I1311*J1311</f>
        <v>4004.0320319999992</v>
      </c>
      <c r="L1311" s="468">
        <f t="shared" si="137"/>
        <v>89.535599999999988</v>
      </c>
      <c r="M1311" s="468">
        <f t="shared" si="138"/>
        <v>44.72</v>
      </c>
      <c r="N1311" s="468">
        <f t="shared" si="139"/>
        <v>4004.0320319999992</v>
      </c>
    </row>
    <row r="1312" spans="1:14" x14ac:dyDescent="0.25">
      <c r="A1312" s="409"/>
      <c r="B1312" s="399" t="s">
        <v>72</v>
      </c>
      <c r="C1312" s="410" t="s">
        <v>73</v>
      </c>
      <c r="D1312" s="411" t="s">
        <v>512</v>
      </c>
      <c r="E1312" s="409"/>
      <c r="F1312" s="410" t="s">
        <v>73</v>
      </c>
      <c r="G1312" s="412"/>
      <c r="H1312" s="409"/>
      <c r="I1312" s="446"/>
      <c r="J1312" s="446"/>
      <c r="K1312" s="461"/>
      <c r="L1312" s="468">
        <f t="shared" si="137"/>
        <v>0</v>
      </c>
      <c r="M1312" s="468">
        <f t="shared" si="138"/>
        <v>0</v>
      </c>
      <c r="N1312" s="468">
        <f t="shared" si="139"/>
        <v>0</v>
      </c>
    </row>
    <row r="1313" spans="1:14" x14ac:dyDescent="0.25">
      <c r="A1313" s="398"/>
      <c r="B1313" s="399" t="s">
        <v>72</v>
      </c>
      <c r="C1313" s="400" t="s">
        <v>73</v>
      </c>
      <c r="D1313" s="401" t="s">
        <v>604</v>
      </c>
      <c r="E1313" s="398"/>
      <c r="F1313" s="402">
        <v>147.58000000000001</v>
      </c>
      <c r="G1313" s="403"/>
      <c r="H1313" s="398"/>
      <c r="I1313" s="445"/>
      <c r="J1313" s="445"/>
      <c r="K1313" s="461"/>
      <c r="L1313" s="468">
        <f t="shared" si="137"/>
        <v>0</v>
      </c>
      <c r="M1313" s="468">
        <f t="shared" si="138"/>
        <v>0</v>
      </c>
      <c r="N1313" s="468">
        <f t="shared" si="139"/>
        <v>0</v>
      </c>
    </row>
    <row r="1314" spans="1:14" x14ac:dyDescent="0.25">
      <c r="A1314" s="385" t="s">
        <v>180</v>
      </c>
      <c r="B1314" s="385" t="s">
        <v>53</v>
      </c>
      <c r="C1314" s="386" t="s">
        <v>226</v>
      </c>
      <c r="D1314" s="387" t="s">
        <v>227</v>
      </c>
      <c r="E1314" s="388" t="s">
        <v>56</v>
      </c>
      <c r="F1314" s="389">
        <v>147.58000000000001</v>
      </c>
      <c r="G1314" s="390">
        <v>11.84</v>
      </c>
      <c r="H1314" s="389">
        <f>ROUND(G1314*F1314,1)</f>
        <v>1747.3</v>
      </c>
      <c r="I1314" s="446"/>
      <c r="J1314" s="446"/>
      <c r="K1314" s="461"/>
      <c r="L1314" s="468">
        <f t="shared" si="137"/>
        <v>0</v>
      </c>
      <c r="M1314" s="468">
        <f t="shared" si="138"/>
        <v>0</v>
      </c>
      <c r="N1314" s="468">
        <f t="shared" si="139"/>
        <v>0</v>
      </c>
    </row>
    <row r="1315" spans="1:14" x14ac:dyDescent="0.25">
      <c r="A1315" s="398"/>
      <c r="B1315" s="399" t="s">
        <v>72</v>
      </c>
      <c r="C1315" s="400" t="s">
        <v>73</v>
      </c>
      <c r="D1315" s="401" t="s">
        <v>604</v>
      </c>
      <c r="E1315" s="398"/>
      <c r="F1315" s="402">
        <v>147.58000000000001</v>
      </c>
      <c r="G1315" s="403"/>
      <c r="H1315" s="398"/>
      <c r="I1315" s="445"/>
      <c r="J1315" s="445"/>
      <c r="K1315" s="461"/>
      <c r="L1315" s="468">
        <f t="shared" si="137"/>
        <v>0</v>
      </c>
      <c r="M1315" s="468">
        <f t="shared" si="138"/>
        <v>0</v>
      </c>
      <c r="N1315" s="468">
        <f t="shared" si="139"/>
        <v>0</v>
      </c>
    </row>
    <row r="1316" spans="1:14" ht="22.5" x14ac:dyDescent="0.25">
      <c r="A1316" s="385" t="s">
        <v>183</v>
      </c>
      <c r="B1316" s="385" t="s">
        <v>53</v>
      </c>
      <c r="C1316" s="386" t="s">
        <v>41</v>
      </c>
      <c r="D1316" s="387" t="s">
        <v>42</v>
      </c>
      <c r="E1316" s="388" t="s">
        <v>43</v>
      </c>
      <c r="F1316" s="389">
        <v>295.16000000000003</v>
      </c>
      <c r="G1316" s="390">
        <v>116</v>
      </c>
      <c r="H1316" s="389">
        <f>ROUND(G1316*F1316,1)</f>
        <v>34238.6</v>
      </c>
      <c r="I1316" s="446"/>
      <c r="J1316" s="446"/>
      <c r="K1316" s="461"/>
      <c r="L1316" s="468">
        <f t="shared" si="137"/>
        <v>0</v>
      </c>
      <c r="M1316" s="468">
        <f t="shared" si="138"/>
        <v>0</v>
      </c>
      <c r="N1316" s="468">
        <f t="shared" si="139"/>
        <v>0</v>
      </c>
    </row>
    <row r="1317" spans="1:14" x14ac:dyDescent="0.25">
      <c r="A1317" s="398"/>
      <c r="B1317" s="399" t="s">
        <v>72</v>
      </c>
      <c r="C1317" s="400" t="s">
        <v>73</v>
      </c>
      <c r="D1317" s="401" t="s">
        <v>604</v>
      </c>
      <c r="E1317" s="398"/>
      <c r="F1317" s="402">
        <v>147.58000000000001</v>
      </c>
      <c r="G1317" s="403"/>
      <c r="H1317" s="398"/>
      <c r="I1317" s="445"/>
      <c r="J1317" s="445"/>
      <c r="K1317" s="461"/>
      <c r="L1317" s="468">
        <f t="shared" si="137"/>
        <v>0</v>
      </c>
      <c r="M1317" s="468">
        <f t="shared" si="138"/>
        <v>0</v>
      </c>
      <c r="N1317" s="468">
        <f t="shared" si="139"/>
        <v>0</v>
      </c>
    </row>
    <row r="1318" spans="1:14" x14ac:dyDescent="0.25">
      <c r="A1318" s="398"/>
      <c r="B1318" s="399" t="s">
        <v>72</v>
      </c>
      <c r="C1318" s="398"/>
      <c r="D1318" s="401" t="s">
        <v>605</v>
      </c>
      <c r="E1318" s="398"/>
      <c r="F1318" s="402">
        <v>295.16000000000003</v>
      </c>
      <c r="G1318" s="403"/>
      <c r="H1318" s="398"/>
      <c r="I1318" s="446"/>
      <c r="J1318" s="446"/>
      <c r="K1318" s="461"/>
      <c r="L1318" s="468">
        <f t="shared" si="137"/>
        <v>0</v>
      </c>
      <c r="M1318" s="468">
        <f t="shared" si="138"/>
        <v>0</v>
      </c>
      <c r="N1318" s="468">
        <f t="shared" si="139"/>
        <v>0</v>
      </c>
    </row>
    <row r="1319" spans="1:14" ht="22.5" x14ac:dyDescent="0.25">
      <c r="A1319" s="385" t="s">
        <v>186</v>
      </c>
      <c r="B1319" s="385" t="s">
        <v>53</v>
      </c>
      <c r="C1319" s="386" t="s">
        <v>230</v>
      </c>
      <c r="D1319" s="387" t="s">
        <v>231</v>
      </c>
      <c r="E1319" s="388" t="s">
        <v>56</v>
      </c>
      <c r="F1319" s="389">
        <v>258.52999999999997</v>
      </c>
      <c r="G1319" s="390">
        <v>143.36000000000001</v>
      </c>
      <c r="H1319" s="389">
        <f>ROUND(G1319*F1319,1)</f>
        <v>37062.9</v>
      </c>
      <c r="I1319" s="443">
        <v>89.535599999999988</v>
      </c>
      <c r="J1319" s="443">
        <v>143.36000000000001</v>
      </c>
      <c r="K1319" s="461">
        <f>I1319*J1319</f>
        <v>12835.823616</v>
      </c>
      <c r="L1319" s="468">
        <f t="shared" si="137"/>
        <v>89.535599999999988</v>
      </c>
      <c r="M1319" s="468">
        <f t="shared" si="138"/>
        <v>143.36000000000001</v>
      </c>
      <c r="N1319" s="468">
        <f t="shared" si="139"/>
        <v>12835.823616</v>
      </c>
    </row>
    <row r="1320" spans="1:14" x14ac:dyDescent="0.25">
      <c r="A1320" s="409"/>
      <c r="B1320" s="399" t="s">
        <v>72</v>
      </c>
      <c r="C1320" s="410" t="s">
        <v>73</v>
      </c>
      <c r="D1320" s="411" t="s">
        <v>515</v>
      </c>
      <c r="E1320" s="409"/>
      <c r="F1320" s="410" t="s">
        <v>73</v>
      </c>
      <c r="G1320" s="412"/>
      <c r="H1320" s="409"/>
      <c r="I1320" s="446"/>
      <c r="J1320" s="446"/>
      <c r="K1320" s="461"/>
      <c r="L1320" s="468">
        <f t="shared" si="137"/>
        <v>0</v>
      </c>
      <c r="M1320" s="468">
        <f t="shared" si="138"/>
        <v>0</v>
      </c>
      <c r="N1320" s="468">
        <f t="shared" si="139"/>
        <v>0</v>
      </c>
    </row>
    <row r="1321" spans="1:14" x14ac:dyDescent="0.25">
      <c r="A1321" s="398"/>
      <c r="B1321" s="399" t="s">
        <v>72</v>
      </c>
      <c r="C1321" s="400" t="s">
        <v>73</v>
      </c>
      <c r="D1321" s="401" t="s">
        <v>606</v>
      </c>
      <c r="E1321" s="398"/>
      <c r="F1321" s="402">
        <v>258.52999999999997</v>
      </c>
      <c r="G1321" s="403"/>
      <c r="H1321" s="398"/>
      <c r="I1321" s="445"/>
      <c r="J1321" s="445"/>
      <c r="K1321" s="461"/>
      <c r="L1321" s="468">
        <f t="shared" si="137"/>
        <v>0</v>
      </c>
      <c r="M1321" s="468">
        <f t="shared" si="138"/>
        <v>0</v>
      </c>
      <c r="N1321" s="468">
        <f t="shared" si="139"/>
        <v>0</v>
      </c>
    </row>
    <row r="1322" spans="1:14" x14ac:dyDescent="0.25">
      <c r="A1322" s="409"/>
      <c r="B1322" s="399" t="s">
        <v>72</v>
      </c>
      <c r="C1322" s="410" t="s">
        <v>73</v>
      </c>
      <c r="D1322" s="411" t="s">
        <v>517</v>
      </c>
      <c r="E1322" s="409"/>
      <c r="F1322" s="410" t="s">
        <v>73</v>
      </c>
      <c r="G1322" s="412"/>
      <c r="H1322" s="409"/>
      <c r="I1322" s="446"/>
      <c r="J1322" s="446"/>
      <c r="K1322" s="461"/>
      <c r="L1322" s="468">
        <f t="shared" si="137"/>
        <v>0</v>
      </c>
      <c r="M1322" s="468">
        <f t="shared" si="138"/>
        <v>0</v>
      </c>
      <c r="N1322" s="468">
        <f t="shared" si="139"/>
        <v>0</v>
      </c>
    </row>
    <row r="1323" spans="1:14" x14ac:dyDescent="0.25">
      <c r="A1323" s="398"/>
      <c r="B1323" s="399" t="s">
        <v>72</v>
      </c>
      <c r="C1323" s="400" t="s">
        <v>73</v>
      </c>
      <c r="D1323" s="401" t="s">
        <v>520</v>
      </c>
      <c r="E1323" s="398"/>
      <c r="F1323" s="402">
        <v>0</v>
      </c>
      <c r="G1323" s="403"/>
      <c r="H1323" s="398"/>
      <c r="I1323" s="445"/>
      <c r="J1323" s="445"/>
      <c r="K1323" s="461"/>
      <c r="L1323" s="468">
        <f t="shared" si="137"/>
        <v>0</v>
      </c>
      <c r="M1323" s="468">
        <f t="shared" si="138"/>
        <v>0</v>
      </c>
      <c r="N1323" s="468">
        <f t="shared" si="139"/>
        <v>0</v>
      </c>
    </row>
    <row r="1324" spans="1:14" x14ac:dyDescent="0.25">
      <c r="A1324" s="409"/>
      <c r="B1324" s="399" t="s">
        <v>72</v>
      </c>
      <c r="C1324" s="410" t="s">
        <v>73</v>
      </c>
      <c r="D1324" s="411" t="s">
        <v>519</v>
      </c>
      <c r="E1324" s="409"/>
      <c r="F1324" s="410" t="s">
        <v>73</v>
      </c>
      <c r="G1324" s="412"/>
      <c r="H1324" s="409"/>
      <c r="I1324" s="446"/>
      <c r="J1324" s="446"/>
      <c r="K1324" s="461"/>
      <c r="L1324" s="468">
        <f t="shared" si="137"/>
        <v>0</v>
      </c>
      <c r="M1324" s="468">
        <f t="shared" si="138"/>
        <v>0</v>
      </c>
      <c r="N1324" s="468">
        <f t="shared" si="139"/>
        <v>0</v>
      </c>
    </row>
    <row r="1325" spans="1:14" x14ac:dyDescent="0.25">
      <c r="A1325" s="398"/>
      <c r="B1325" s="399" t="s">
        <v>72</v>
      </c>
      <c r="C1325" s="400" t="s">
        <v>73</v>
      </c>
      <c r="D1325" s="401" t="s">
        <v>520</v>
      </c>
      <c r="E1325" s="398"/>
      <c r="F1325" s="402">
        <v>0</v>
      </c>
      <c r="G1325" s="403"/>
      <c r="H1325" s="398"/>
      <c r="I1325" s="445"/>
      <c r="J1325" s="445"/>
      <c r="K1325" s="461"/>
      <c r="L1325" s="468">
        <f t="shared" si="137"/>
        <v>0</v>
      </c>
      <c r="M1325" s="468">
        <f t="shared" si="138"/>
        <v>0</v>
      </c>
      <c r="N1325" s="468">
        <f t="shared" si="139"/>
        <v>0</v>
      </c>
    </row>
    <row r="1326" spans="1:14" x14ac:dyDescent="0.25">
      <c r="A1326" s="404"/>
      <c r="B1326" s="399" t="s">
        <v>72</v>
      </c>
      <c r="C1326" s="405" t="s">
        <v>73</v>
      </c>
      <c r="D1326" s="406" t="s">
        <v>496</v>
      </c>
      <c r="E1326" s="404"/>
      <c r="F1326" s="407">
        <v>258.52999999999997</v>
      </c>
      <c r="G1326" s="408"/>
      <c r="H1326" s="404"/>
      <c r="I1326" s="446"/>
      <c r="J1326" s="446"/>
      <c r="K1326" s="461"/>
      <c r="L1326" s="468">
        <f t="shared" si="137"/>
        <v>0</v>
      </c>
      <c r="M1326" s="468">
        <f t="shared" si="138"/>
        <v>0</v>
      </c>
      <c r="N1326" s="468">
        <f t="shared" si="139"/>
        <v>0</v>
      </c>
    </row>
    <row r="1327" spans="1:14" ht="22.5" x14ac:dyDescent="0.25">
      <c r="A1327" s="385" t="s">
        <v>189</v>
      </c>
      <c r="B1327" s="385" t="s">
        <v>53</v>
      </c>
      <c r="C1327" s="386" t="s">
        <v>233</v>
      </c>
      <c r="D1327" s="387" t="s">
        <v>234</v>
      </c>
      <c r="E1327" s="388" t="s">
        <v>56</v>
      </c>
      <c r="F1327" s="389">
        <v>115.81</v>
      </c>
      <c r="G1327" s="390">
        <v>318.27999999999997</v>
      </c>
      <c r="H1327" s="389">
        <f>ROUND(G1327*F1327,1)</f>
        <v>36860</v>
      </c>
      <c r="I1327" s="445"/>
      <c r="J1327" s="445"/>
      <c r="K1327" s="461"/>
      <c r="L1327" s="468">
        <f t="shared" si="137"/>
        <v>0</v>
      </c>
      <c r="M1327" s="468">
        <f t="shared" si="138"/>
        <v>0</v>
      </c>
      <c r="N1327" s="468">
        <f t="shared" si="139"/>
        <v>0</v>
      </c>
    </row>
    <row r="1328" spans="1:14" x14ac:dyDescent="0.25">
      <c r="A1328" s="398"/>
      <c r="B1328" s="399" t="s">
        <v>72</v>
      </c>
      <c r="C1328" s="400" t="s">
        <v>73</v>
      </c>
      <c r="D1328" s="401" t="s">
        <v>607</v>
      </c>
      <c r="E1328" s="398"/>
      <c r="F1328" s="402">
        <v>115.81</v>
      </c>
      <c r="G1328" s="403"/>
      <c r="H1328" s="398"/>
      <c r="I1328" s="446"/>
      <c r="J1328" s="446"/>
      <c r="K1328" s="461"/>
      <c r="L1328" s="468">
        <f t="shared" si="137"/>
        <v>0</v>
      </c>
      <c r="M1328" s="468">
        <f t="shared" si="138"/>
        <v>0</v>
      </c>
      <c r="N1328" s="468">
        <f t="shared" si="139"/>
        <v>0</v>
      </c>
    </row>
    <row r="1329" spans="1:14" x14ac:dyDescent="0.25">
      <c r="A1329" s="391" t="s">
        <v>192</v>
      </c>
      <c r="B1329" s="391" t="s">
        <v>69</v>
      </c>
      <c r="C1329" s="392" t="s">
        <v>236</v>
      </c>
      <c r="D1329" s="393" t="s">
        <v>237</v>
      </c>
      <c r="E1329" s="394" t="s">
        <v>43</v>
      </c>
      <c r="F1329" s="395">
        <v>231.62</v>
      </c>
      <c r="G1329" s="396">
        <v>172.71</v>
      </c>
      <c r="H1329" s="395">
        <f>ROUND(G1329*F1329,1)</f>
        <v>40003.1</v>
      </c>
      <c r="I1329" s="445"/>
      <c r="J1329" s="445"/>
      <c r="K1329" s="461"/>
      <c r="L1329" s="468">
        <f t="shared" si="137"/>
        <v>0</v>
      </c>
      <c r="M1329" s="468">
        <f t="shared" si="138"/>
        <v>0</v>
      </c>
      <c r="N1329" s="468">
        <f t="shared" si="139"/>
        <v>0</v>
      </c>
    </row>
    <row r="1330" spans="1:14" x14ac:dyDescent="0.25">
      <c r="A1330" s="398"/>
      <c r="B1330" s="399" t="s">
        <v>72</v>
      </c>
      <c r="C1330" s="400" t="s">
        <v>73</v>
      </c>
      <c r="D1330" s="401" t="s">
        <v>607</v>
      </c>
      <c r="E1330" s="398"/>
      <c r="F1330" s="402">
        <v>115.81</v>
      </c>
      <c r="G1330" s="403"/>
      <c r="H1330" s="398"/>
      <c r="I1330" s="446"/>
      <c r="J1330" s="446"/>
      <c r="K1330" s="461"/>
      <c r="L1330" s="468">
        <f t="shared" si="137"/>
        <v>0</v>
      </c>
      <c r="M1330" s="468">
        <f t="shared" si="138"/>
        <v>0</v>
      </c>
      <c r="N1330" s="468">
        <f t="shared" si="139"/>
        <v>0</v>
      </c>
    </row>
    <row r="1331" spans="1:14" x14ac:dyDescent="0.25">
      <c r="A1331" s="398"/>
      <c r="B1331" s="399" t="s">
        <v>72</v>
      </c>
      <c r="C1331" s="398"/>
      <c r="D1331" s="401" t="s">
        <v>608</v>
      </c>
      <c r="E1331" s="398"/>
      <c r="F1331" s="402">
        <v>231.62</v>
      </c>
      <c r="G1331" s="403"/>
      <c r="H1331" s="398"/>
      <c r="I1331" s="445"/>
      <c r="J1331" s="445"/>
      <c r="K1331" s="461"/>
      <c r="L1331" s="468">
        <f t="shared" si="137"/>
        <v>0</v>
      </c>
      <c r="M1331" s="468">
        <f t="shared" si="138"/>
        <v>0</v>
      </c>
      <c r="N1331" s="468">
        <f t="shared" si="139"/>
        <v>0</v>
      </c>
    </row>
    <row r="1332" spans="1:14" x14ac:dyDescent="0.25">
      <c r="A1332" s="378"/>
      <c r="B1332" s="379" t="s">
        <v>48</v>
      </c>
      <c r="C1332" s="383" t="s">
        <v>133</v>
      </c>
      <c r="D1332" s="383" t="s">
        <v>247</v>
      </c>
      <c r="E1332" s="378"/>
      <c r="F1332" s="378"/>
      <c r="G1332" s="381"/>
      <c r="H1332" s="384">
        <f>AV1332</f>
        <v>0</v>
      </c>
      <c r="I1332" s="446"/>
      <c r="J1332" s="446"/>
      <c r="K1332" s="461"/>
      <c r="L1332" s="468">
        <f t="shared" si="137"/>
        <v>0</v>
      </c>
      <c r="M1332" s="468">
        <f t="shared" si="138"/>
        <v>0</v>
      </c>
      <c r="N1332" s="468">
        <f t="shared" si="139"/>
        <v>0</v>
      </c>
    </row>
    <row r="1333" spans="1:14" x14ac:dyDescent="0.25">
      <c r="A1333" s="385" t="s">
        <v>195</v>
      </c>
      <c r="B1333" s="385" t="s">
        <v>53</v>
      </c>
      <c r="C1333" s="386" t="s">
        <v>609</v>
      </c>
      <c r="D1333" s="387" t="s">
        <v>610</v>
      </c>
      <c r="E1333" s="388" t="s">
        <v>67</v>
      </c>
      <c r="F1333" s="389">
        <v>1</v>
      </c>
      <c r="G1333" s="390">
        <v>86804.479999999996</v>
      </c>
      <c r="H1333" s="389">
        <f>ROUND(G1333*F1333,1)</f>
        <v>86804.5</v>
      </c>
      <c r="I1333" s="446"/>
      <c r="J1333" s="446"/>
      <c r="K1333" s="461"/>
      <c r="L1333" s="468">
        <f t="shared" ref="L1333:L1396" si="140">I1333</f>
        <v>0</v>
      </c>
      <c r="M1333" s="468">
        <f t="shared" ref="M1333:M1396" si="141">J1333</f>
        <v>0</v>
      </c>
      <c r="N1333" s="468">
        <f t="shared" ref="N1333:N1396" si="142">L1333*M1333</f>
        <v>0</v>
      </c>
    </row>
    <row r="1334" spans="1:14" x14ac:dyDescent="0.25">
      <c r="A1334" s="378"/>
      <c r="B1334" s="379" t="s">
        <v>48</v>
      </c>
      <c r="C1334" s="383" t="s">
        <v>51</v>
      </c>
      <c r="D1334" s="383" t="s">
        <v>52</v>
      </c>
      <c r="E1334" s="378"/>
      <c r="F1334" s="378"/>
      <c r="G1334" s="381"/>
      <c r="H1334" s="384">
        <f>AV1334</f>
        <v>0</v>
      </c>
      <c r="I1334" s="446"/>
      <c r="J1334" s="446"/>
      <c r="K1334" s="461"/>
      <c r="L1334" s="468">
        <f t="shared" si="140"/>
        <v>0</v>
      </c>
      <c r="M1334" s="468">
        <f t="shared" si="141"/>
        <v>0</v>
      </c>
      <c r="N1334" s="468">
        <f t="shared" si="142"/>
        <v>0</v>
      </c>
    </row>
    <row r="1335" spans="1:14" x14ac:dyDescent="0.25">
      <c r="A1335" s="385" t="s">
        <v>198</v>
      </c>
      <c r="B1335" s="385" t="s">
        <v>53</v>
      </c>
      <c r="C1335" s="386" t="s">
        <v>481</v>
      </c>
      <c r="D1335" s="387" t="s">
        <v>482</v>
      </c>
      <c r="E1335" s="388" t="s">
        <v>56</v>
      </c>
      <c r="F1335" s="389">
        <v>29.63</v>
      </c>
      <c r="G1335" s="390">
        <v>644.70000000000005</v>
      </c>
      <c r="H1335" s="389">
        <f>ROUND(G1335*F1335,1)</f>
        <v>19102.5</v>
      </c>
      <c r="I1335" s="446"/>
      <c r="J1335" s="446"/>
      <c r="K1335" s="461"/>
      <c r="L1335" s="468">
        <f t="shared" si="140"/>
        <v>0</v>
      </c>
      <c r="M1335" s="468">
        <f t="shared" si="141"/>
        <v>0</v>
      </c>
      <c r="N1335" s="468">
        <f t="shared" si="142"/>
        <v>0</v>
      </c>
    </row>
    <row r="1336" spans="1:14" x14ac:dyDescent="0.25">
      <c r="A1336" s="398"/>
      <c r="B1336" s="399" t="s">
        <v>72</v>
      </c>
      <c r="C1336" s="400" t="s">
        <v>73</v>
      </c>
      <c r="D1336" s="401" t="s">
        <v>611</v>
      </c>
      <c r="E1336" s="398"/>
      <c r="F1336" s="402">
        <v>29.63</v>
      </c>
      <c r="G1336" s="403"/>
      <c r="H1336" s="398"/>
      <c r="I1336" s="446"/>
      <c r="J1336" s="446"/>
      <c r="K1336" s="461"/>
      <c r="L1336" s="468">
        <f t="shared" si="140"/>
        <v>0</v>
      </c>
      <c r="M1336" s="468">
        <f t="shared" si="141"/>
        <v>0</v>
      </c>
      <c r="N1336" s="468">
        <f t="shared" si="142"/>
        <v>0</v>
      </c>
    </row>
    <row r="1337" spans="1:14" x14ac:dyDescent="0.25">
      <c r="A1337" s="385" t="s">
        <v>201</v>
      </c>
      <c r="B1337" s="385" t="s">
        <v>53</v>
      </c>
      <c r="C1337" s="386" t="s">
        <v>612</v>
      </c>
      <c r="D1337" s="387" t="s">
        <v>613</v>
      </c>
      <c r="E1337" s="388" t="s">
        <v>56</v>
      </c>
      <c r="F1337" s="389">
        <v>0.8</v>
      </c>
      <c r="G1337" s="390">
        <v>3359.0800000000004</v>
      </c>
      <c r="H1337" s="389">
        <f>ROUND(G1337*F1337,1)</f>
        <v>2687.3</v>
      </c>
      <c r="I1337" s="445"/>
      <c r="J1337" s="445"/>
      <c r="K1337" s="461"/>
      <c r="L1337" s="468">
        <f t="shared" si="140"/>
        <v>0</v>
      </c>
      <c r="M1337" s="468">
        <f t="shared" si="141"/>
        <v>0</v>
      </c>
      <c r="N1337" s="468">
        <f t="shared" si="142"/>
        <v>0</v>
      </c>
    </row>
    <row r="1338" spans="1:14" x14ac:dyDescent="0.25">
      <c r="A1338" s="409"/>
      <c r="B1338" s="399" t="s">
        <v>72</v>
      </c>
      <c r="C1338" s="410" t="s">
        <v>73</v>
      </c>
      <c r="D1338" s="411" t="s">
        <v>614</v>
      </c>
      <c r="E1338" s="409"/>
      <c r="F1338" s="410" t="s">
        <v>73</v>
      </c>
      <c r="G1338" s="412"/>
      <c r="H1338" s="409"/>
      <c r="I1338" s="446"/>
      <c r="J1338" s="446"/>
      <c r="K1338" s="461"/>
      <c r="L1338" s="468">
        <f t="shared" si="140"/>
        <v>0</v>
      </c>
      <c r="M1338" s="468">
        <f t="shared" si="141"/>
        <v>0</v>
      </c>
      <c r="N1338" s="468">
        <f t="shared" si="142"/>
        <v>0</v>
      </c>
    </row>
    <row r="1339" spans="1:14" x14ac:dyDescent="0.25">
      <c r="A1339" s="398"/>
      <c r="B1339" s="399" t="s">
        <v>72</v>
      </c>
      <c r="C1339" s="400" t="s">
        <v>73</v>
      </c>
      <c r="D1339" s="401" t="s">
        <v>615</v>
      </c>
      <c r="E1339" s="398"/>
      <c r="F1339" s="402">
        <v>0.23</v>
      </c>
      <c r="G1339" s="403"/>
      <c r="H1339" s="398"/>
      <c r="I1339" s="446"/>
      <c r="J1339" s="446"/>
      <c r="K1339" s="461"/>
      <c r="L1339" s="468">
        <f t="shared" si="140"/>
        <v>0</v>
      </c>
      <c r="M1339" s="468">
        <f t="shared" si="141"/>
        <v>0</v>
      </c>
      <c r="N1339" s="468">
        <f t="shared" si="142"/>
        <v>0</v>
      </c>
    </row>
    <row r="1340" spans="1:14" x14ac:dyDescent="0.25">
      <c r="A1340" s="409"/>
      <c r="B1340" s="399" t="s">
        <v>72</v>
      </c>
      <c r="C1340" s="410" t="s">
        <v>73</v>
      </c>
      <c r="D1340" s="411" t="s">
        <v>616</v>
      </c>
      <c r="E1340" s="409"/>
      <c r="F1340" s="410" t="s">
        <v>73</v>
      </c>
      <c r="G1340" s="412"/>
      <c r="H1340" s="409"/>
      <c r="I1340" s="445"/>
      <c r="J1340" s="445"/>
      <c r="K1340" s="461"/>
      <c r="L1340" s="468">
        <f t="shared" si="140"/>
        <v>0</v>
      </c>
      <c r="M1340" s="468">
        <f t="shared" si="141"/>
        <v>0</v>
      </c>
      <c r="N1340" s="468">
        <f t="shared" si="142"/>
        <v>0</v>
      </c>
    </row>
    <row r="1341" spans="1:14" x14ac:dyDescent="0.25">
      <c r="A1341" s="398"/>
      <c r="B1341" s="399" t="s">
        <v>72</v>
      </c>
      <c r="C1341" s="400" t="s">
        <v>73</v>
      </c>
      <c r="D1341" s="401" t="s">
        <v>617</v>
      </c>
      <c r="E1341" s="398"/>
      <c r="F1341" s="402">
        <v>0.32</v>
      </c>
      <c r="G1341" s="403"/>
      <c r="H1341" s="398"/>
      <c r="I1341" s="446"/>
      <c r="J1341" s="446"/>
      <c r="K1341" s="461"/>
      <c r="L1341" s="468">
        <f t="shared" si="140"/>
        <v>0</v>
      </c>
      <c r="M1341" s="468">
        <f t="shared" si="141"/>
        <v>0</v>
      </c>
      <c r="N1341" s="468">
        <f t="shared" si="142"/>
        <v>0</v>
      </c>
    </row>
    <row r="1342" spans="1:14" x14ac:dyDescent="0.25">
      <c r="A1342" s="409"/>
      <c r="B1342" s="399" t="s">
        <v>72</v>
      </c>
      <c r="C1342" s="410" t="s">
        <v>73</v>
      </c>
      <c r="D1342" s="411" t="s">
        <v>618</v>
      </c>
      <c r="E1342" s="409"/>
      <c r="F1342" s="410" t="s">
        <v>73</v>
      </c>
      <c r="G1342" s="412"/>
      <c r="H1342" s="409"/>
      <c r="I1342" s="446"/>
      <c r="J1342" s="446"/>
      <c r="K1342" s="461"/>
      <c r="L1342" s="468">
        <f t="shared" si="140"/>
        <v>0</v>
      </c>
      <c r="M1342" s="468">
        <f t="shared" si="141"/>
        <v>0</v>
      </c>
      <c r="N1342" s="468">
        <f t="shared" si="142"/>
        <v>0</v>
      </c>
    </row>
    <row r="1343" spans="1:14" x14ac:dyDescent="0.25">
      <c r="A1343" s="398"/>
      <c r="B1343" s="399" t="s">
        <v>72</v>
      </c>
      <c r="C1343" s="400" t="s">
        <v>73</v>
      </c>
      <c r="D1343" s="401" t="s">
        <v>619</v>
      </c>
      <c r="E1343" s="398"/>
      <c r="F1343" s="402">
        <v>0.12</v>
      </c>
      <c r="G1343" s="403"/>
      <c r="H1343" s="398"/>
      <c r="I1343" s="445"/>
      <c r="J1343" s="445"/>
      <c r="K1343" s="461"/>
      <c r="L1343" s="468">
        <f t="shared" si="140"/>
        <v>0</v>
      </c>
      <c r="M1343" s="468">
        <f t="shared" si="141"/>
        <v>0</v>
      </c>
      <c r="N1343" s="468">
        <f t="shared" si="142"/>
        <v>0</v>
      </c>
    </row>
    <row r="1344" spans="1:14" x14ac:dyDescent="0.25">
      <c r="A1344" s="409"/>
      <c r="B1344" s="399" t="s">
        <v>72</v>
      </c>
      <c r="C1344" s="410" t="s">
        <v>73</v>
      </c>
      <c r="D1344" s="411" t="s">
        <v>620</v>
      </c>
      <c r="E1344" s="409"/>
      <c r="F1344" s="410" t="s">
        <v>73</v>
      </c>
      <c r="G1344" s="412"/>
      <c r="H1344" s="409"/>
      <c r="I1344" s="446"/>
      <c r="J1344" s="446"/>
      <c r="K1344" s="461"/>
      <c r="L1344" s="468">
        <f t="shared" si="140"/>
        <v>0</v>
      </c>
      <c r="M1344" s="468">
        <f t="shared" si="141"/>
        <v>0</v>
      </c>
      <c r="N1344" s="468">
        <f t="shared" si="142"/>
        <v>0</v>
      </c>
    </row>
    <row r="1345" spans="1:14" x14ac:dyDescent="0.25">
      <c r="A1345" s="398"/>
      <c r="B1345" s="399" t="s">
        <v>72</v>
      </c>
      <c r="C1345" s="400" t="s">
        <v>73</v>
      </c>
      <c r="D1345" s="401" t="s">
        <v>621</v>
      </c>
      <c r="E1345" s="398"/>
      <c r="F1345" s="402">
        <v>0.13</v>
      </c>
      <c r="G1345" s="403"/>
      <c r="H1345" s="398"/>
      <c r="I1345" s="445"/>
      <c r="J1345" s="445"/>
      <c r="K1345" s="461"/>
      <c r="L1345" s="468">
        <f t="shared" si="140"/>
        <v>0</v>
      </c>
      <c r="M1345" s="468">
        <f t="shared" si="141"/>
        <v>0</v>
      </c>
      <c r="N1345" s="468">
        <f t="shared" si="142"/>
        <v>0</v>
      </c>
    </row>
    <row r="1346" spans="1:14" x14ac:dyDescent="0.25">
      <c r="A1346" s="404"/>
      <c r="B1346" s="399" t="s">
        <v>72</v>
      </c>
      <c r="C1346" s="405" t="s">
        <v>73</v>
      </c>
      <c r="D1346" s="406" t="s">
        <v>496</v>
      </c>
      <c r="E1346" s="404"/>
      <c r="F1346" s="407">
        <v>0.8</v>
      </c>
      <c r="G1346" s="408"/>
      <c r="H1346" s="404"/>
      <c r="I1346" s="446"/>
      <c r="J1346" s="446"/>
      <c r="K1346" s="461"/>
      <c r="L1346" s="468">
        <f t="shared" si="140"/>
        <v>0</v>
      </c>
      <c r="M1346" s="468">
        <f t="shared" si="141"/>
        <v>0</v>
      </c>
      <c r="N1346" s="468">
        <f t="shared" si="142"/>
        <v>0</v>
      </c>
    </row>
    <row r="1347" spans="1:14" x14ac:dyDescent="0.25">
      <c r="A1347" s="378"/>
      <c r="B1347" s="379" t="s">
        <v>48</v>
      </c>
      <c r="C1347" s="383" t="s">
        <v>138</v>
      </c>
      <c r="D1347" s="383" t="s">
        <v>278</v>
      </c>
      <c r="E1347" s="378"/>
      <c r="F1347" s="378"/>
      <c r="G1347" s="381"/>
      <c r="H1347" s="384">
        <f>AV1347</f>
        <v>0</v>
      </c>
      <c r="I1347" s="446"/>
      <c r="J1347" s="446"/>
      <c r="K1347" s="461"/>
      <c r="L1347" s="468">
        <f t="shared" si="140"/>
        <v>0</v>
      </c>
      <c r="M1347" s="468">
        <f t="shared" si="141"/>
        <v>0</v>
      </c>
      <c r="N1347" s="468">
        <f t="shared" si="142"/>
        <v>0</v>
      </c>
    </row>
    <row r="1348" spans="1:14" x14ac:dyDescent="0.25">
      <c r="A1348" s="385" t="s">
        <v>204</v>
      </c>
      <c r="B1348" s="385" t="s">
        <v>53</v>
      </c>
      <c r="C1348" s="386" t="s">
        <v>283</v>
      </c>
      <c r="D1348" s="387" t="s">
        <v>284</v>
      </c>
      <c r="E1348" s="388" t="s">
        <v>61</v>
      </c>
      <c r="F1348" s="389">
        <v>311.67</v>
      </c>
      <c r="G1348" s="390">
        <v>302.54000000000002</v>
      </c>
      <c r="H1348" s="389">
        <f>ROUND(G1348*F1348,1)</f>
        <v>94292.6</v>
      </c>
      <c r="I1348" s="443">
        <v>-213.18</v>
      </c>
      <c r="J1348" s="443">
        <v>302.54000000000002</v>
      </c>
      <c r="K1348" s="461">
        <f>I1348*J1348</f>
        <v>-64495.477200000008</v>
      </c>
      <c r="L1348" s="468">
        <f t="shared" si="140"/>
        <v>-213.18</v>
      </c>
      <c r="M1348" s="468">
        <f t="shared" si="141"/>
        <v>302.54000000000002</v>
      </c>
      <c r="N1348" s="468">
        <f t="shared" si="142"/>
        <v>-64495.477200000008</v>
      </c>
    </row>
    <row r="1349" spans="1:14" x14ac:dyDescent="0.25">
      <c r="A1349" s="398"/>
      <c r="B1349" s="399" t="s">
        <v>72</v>
      </c>
      <c r="C1349" s="400" t="s">
        <v>73</v>
      </c>
      <c r="D1349" s="401" t="s">
        <v>589</v>
      </c>
      <c r="E1349" s="398"/>
      <c r="F1349" s="402">
        <v>311.67</v>
      </c>
      <c r="G1349" s="403"/>
      <c r="H1349" s="398"/>
      <c r="I1349" s="446"/>
      <c r="J1349" s="446"/>
      <c r="K1349" s="461"/>
      <c r="L1349" s="468">
        <f t="shared" si="140"/>
        <v>0</v>
      </c>
      <c r="M1349" s="468">
        <f t="shared" si="141"/>
        <v>0</v>
      </c>
      <c r="N1349" s="468">
        <f t="shared" si="142"/>
        <v>0</v>
      </c>
    </row>
    <row r="1350" spans="1:14" x14ac:dyDescent="0.25">
      <c r="A1350" s="398"/>
      <c r="B1350" s="399" t="s">
        <v>72</v>
      </c>
      <c r="C1350" s="400" t="s">
        <v>73</v>
      </c>
      <c r="D1350" s="401" t="s">
        <v>495</v>
      </c>
      <c r="E1350" s="398"/>
      <c r="F1350" s="402">
        <v>0</v>
      </c>
      <c r="G1350" s="403"/>
      <c r="H1350" s="398"/>
      <c r="I1350" s="446"/>
      <c r="J1350" s="446"/>
      <c r="K1350" s="461"/>
      <c r="L1350" s="468">
        <f t="shared" si="140"/>
        <v>0</v>
      </c>
      <c r="M1350" s="468">
        <f t="shared" si="141"/>
        <v>0</v>
      </c>
      <c r="N1350" s="468">
        <f t="shared" si="142"/>
        <v>0</v>
      </c>
    </row>
    <row r="1351" spans="1:14" x14ac:dyDescent="0.25">
      <c r="A1351" s="404"/>
      <c r="B1351" s="399" t="s">
        <v>72</v>
      </c>
      <c r="C1351" s="405" t="s">
        <v>73</v>
      </c>
      <c r="D1351" s="406" t="s">
        <v>496</v>
      </c>
      <c r="E1351" s="404"/>
      <c r="F1351" s="407">
        <v>311.67</v>
      </c>
      <c r="G1351" s="408"/>
      <c r="H1351" s="404"/>
      <c r="I1351" s="446"/>
      <c r="J1351" s="446"/>
      <c r="K1351" s="461"/>
      <c r="L1351" s="468">
        <f t="shared" si="140"/>
        <v>0</v>
      </c>
      <c r="M1351" s="468">
        <f t="shared" si="141"/>
        <v>0</v>
      </c>
      <c r="N1351" s="468">
        <f t="shared" si="142"/>
        <v>0</v>
      </c>
    </row>
    <row r="1352" spans="1:14" x14ac:dyDescent="0.25">
      <c r="A1352" s="385" t="s">
        <v>207</v>
      </c>
      <c r="B1352" s="385" t="s">
        <v>53</v>
      </c>
      <c r="C1352" s="386" t="s">
        <v>289</v>
      </c>
      <c r="D1352" s="387" t="s">
        <v>290</v>
      </c>
      <c r="E1352" s="388" t="s">
        <v>61</v>
      </c>
      <c r="F1352" s="389">
        <v>311.67</v>
      </c>
      <c r="G1352" s="390">
        <v>14.18</v>
      </c>
      <c r="H1352" s="389">
        <f>ROUND(G1352*F1352,1)</f>
        <v>4419.5</v>
      </c>
      <c r="I1352" s="443">
        <v>-213.18</v>
      </c>
      <c r="J1352" s="443">
        <v>14.18</v>
      </c>
      <c r="K1352" s="461">
        <f t="shared" ref="K1352:K1364" si="143">I1352*J1352</f>
        <v>-3022.8924000000002</v>
      </c>
      <c r="L1352" s="468">
        <f t="shared" si="140"/>
        <v>-213.18</v>
      </c>
      <c r="M1352" s="468">
        <f t="shared" si="141"/>
        <v>14.18</v>
      </c>
      <c r="N1352" s="468">
        <f t="shared" si="142"/>
        <v>-3022.8924000000002</v>
      </c>
    </row>
    <row r="1353" spans="1:14" x14ac:dyDescent="0.25">
      <c r="A1353" s="398"/>
      <c r="B1353" s="399" t="s">
        <v>72</v>
      </c>
      <c r="C1353" s="400" t="s">
        <v>73</v>
      </c>
      <c r="D1353" s="401" t="s">
        <v>589</v>
      </c>
      <c r="E1353" s="398"/>
      <c r="F1353" s="402">
        <v>311.67</v>
      </c>
      <c r="G1353" s="403"/>
      <c r="H1353" s="398"/>
      <c r="I1353" s="446"/>
      <c r="J1353" s="446"/>
      <c r="K1353" s="461"/>
      <c r="L1353" s="468">
        <f t="shared" si="140"/>
        <v>0</v>
      </c>
      <c r="M1353" s="468">
        <f t="shared" si="141"/>
        <v>0</v>
      </c>
      <c r="N1353" s="468">
        <f t="shared" si="142"/>
        <v>0</v>
      </c>
    </row>
    <row r="1354" spans="1:14" x14ac:dyDescent="0.25">
      <c r="A1354" s="398"/>
      <c r="B1354" s="399" t="s">
        <v>72</v>
      </c>
      <c r="C1354" s="400" t="s">
        <v>73</v>
      </c>
      <c r="D1354" s="401" t="s">
        <v>495</v>
      </c>
      <c r="E1354" s="398"/>
      <c r="F1354" s="402">
        <v>0</v>
      </c>
      <c r="G1354" s="403"/>
      <c r="H1354" s="398"/>
      <c r="I1354" s="446"/>
      <c r="J1354" s="446"/>
      <c r="K1354" s="461"/>
      <c r="L1354" s="468">
        <f t="shared" si="140"/>
        <v>0</v>
      </c>
      <c r="M1354" s="468">
        <f t="shared" si="141"/>
        <v>0</v>
      </c>
      <c r="N1354" s="468">
        <f t="shared" si="142"/>
        <v>0</v>
      </c>
    </row>
    <row r="1355" spans="1:14" x14ac:dyDescent="0.25">
      <c r="A1355" s="404"/>
      <c r="B1355" s="399" t="s">
        <v>72</v>
      </c>
      <c r="C1355" s="405" t="s">
        <v>73</v>
      </c>
      <c r="D1355" s="406" t="s">
        <v>496</v>
      </c>
      <c r="E1355" s="404"/>
      <c r="F1355" s="407">
        <v>311.67</v>
      </c>
      <c r="G1355" s="408"/>
      <c r="H1355" s="404"/>
      <c r="I1355" s="446"/>
      <c r="J1355" s="446"/>
      <c r="K1355" s="461"/>
      <c r="L1355" s="468">
        <f t="shared" si="140"/>
        <v>0</v>
      </c>
      <c r="M1355" s="468">
        <f t="shared" si="141"/>
        <v>0</v>
      </c>
      <c r="N1355" s="468">
        <f t="shared" si="142"/>
        <v>0</v>
      </c>
    </row>
    <row r="1356" spans="1:14" x14ac:dyDescent="0.25">
      <c r="A1356" s="385" t="s">
        <v>210</v>
      </c>
      <c r="B1356" s="385" t="s">
        <v>53</v>
      </c>
      <c r="C1356" s="386" t="s">
        <v>291</v>
      </c>
      <c r="D1356" s="387" t="s">
        <v>292</v>
      </c>
      <c r="E1356" s="388" t="s">
        <v>61</v>
      </c>
      <c r="F1356" s="389">
        <v>595.01</v>
      </c>
      <c r="G1356" s="390">
        <v>20.62</v>
      </c>
      <c r="H1356" s="389">
        <f>ROUND(G1356*F1356,1)</f>
        <v>12269.1</v>
      </c>
      <c r="I1356" s="443">
        <v>-406.98</v>
      </c>
      <c r="J1356" s="443">
        <v>20.62</v>
      </c>
      <c r="K1356" s="461">
        <f t="shared" si="143"/>
        <v>-8391.9276000000009</v>
      </c>
      <c r="L1356" s="468">
        <f t="shared" si="140"/>
        <v>-406.98</v>
      </c>
      <c r="M1356" s="468">
        <f t="shared" si="141"/>
        <v>20.62</v>
      </c>
      <c r="N1356" s="468">
        <f t="shared" si="142"/>
        <v>-8391.9276000000009</v>
      </c>
    </row>
    <row r="1357" spans="1:14" x14ac:dyDescent="0.25">
      <c r="A1357" s="398"/>
      <c r="B1357" s="399" t="s">
        <v>72</v>
      </c>
      <c r="C1357" s="400" t="s">
        <v>73</v>
      </c>
      <c r="D1357" s="401" t="s">
        <v>590</v>
      </c>
      <c r="E1357" s="398"/>
      <c r="F1357" s="402">
        <v>595.01</v>
      </c>
      <c r="G1357" s="403"/>
      <c r="H1357" s="398"/>
      <c r="I1357" s="446"/>
      <c r="J1357" s="446"/>
      <c r="K1357" s="461"/>
      <c r="L1357" s="468">
        <f t="shared" si="140"/>
        <v>0</v>
      </c>
      <c r="M1357" s="468">
        <f t="shared" si="141"/>
        <v>0</v>
      </c>
      <c r="N1357" s="468">
        <f t="shared" si="142"/>
        <v>0</v>
      </c>
    </row>
    <row r="1358" spans="1:14" x14ac:dyDescent="0.25">
      <c r="A1358" s="398"/>
      <c r="B1358" s="399" t="s">
        <v>72</v>
      </c>
      <c r="C1358" s="400" t="s">
        <v>73</v>
      </c>
      <c r="D1358" s="401" t="s">
        <v>498</v>
      </c>
      <c r="E1358" s="398"/>
      <c r="F1358" s="402">
        <v>0</v>
      </c>
      <c r="G1358" s="403"/>
      <c r="H1358" s="398"/>
      <c r="I1358" s="445"/>
      <c r="J1358" s="445"/>
      <c r="K1358" s="461"/>
      <c r="L1358" s="468">
        <f t="shared" si="140"/>
        <v>0</v>
      </c>
      <c r="M1358" s="468">
        <f t="shared" si="141"/>
        <v>0</v>
      </c>
      <c r="N1358" s="468">
        <f t="shared" si="142"/>
        <v>0</v>
      </c>
    </row>
    <row r="1359" spans="1:14" x14ac:dyDescent="0.25">
      <c r="A1359" s="404"/>
      <c r="B1359" s="399" t="s">
        <v>72</v>
      </c>
      <c r="C1359" s="405" t="s">
        <v>73</v>
      </c>
      <c r="D1359" s="406" t="s">
        <v>496</v>
      </c>
      <c r="E1359" s="404"/>
      <c r="F1359" s="407">
        <v>595.01</v>
      </c>
      <c r="G1359" s="408"/>
      <c r="H1359" s="404"/>
      <c r="I1359" s="446"/>
      <c r="J1359" s="446"/>
      <c r="K1359" s="461"/>
      <c r="L1359" s="468">
        <f t="shared" si="140"/>
        <v>0</v>
      </c>
      <c r="M1359" s="468">
        <f t="shared" si="141"/>
        <v>0</v>
      </c>
      <c r="N1359" s="468">
        <f t="shared" si="142"/>
        <v>0</v>
      </c>
    </row>
    <row r="1360" spans="1:14" ht="22.5" x14ac:dyDescent="0.25">
      <c r="A1360" s="385" t="s">
        <v>213</v>
      </c>
      <c r="B1360" s="385" t="s">
        <v>53</v>
      </c>
      <c r="C1360" s="386" t="s">
        <v>294</v>
      </c>
      <c r="D1360" s="387" t="s">
        <v>295</v>
      </c>
      <c r="E1360" s="388" t="s">
        <v>61</v>
      </c>
      <c r="F1360" s="389">
        <v>595.01</v>
      </c>
      <c r="G1360" s="390">
        <v>396.71</v>
      </c>
      <c r="H1360" s="389">
        <f>ROUND(G1360*F1360,1)</f>
        <v>236046.4</v>
      </c>
      <c r="I1360" s="443">
        <v>-406.98</v>
      </c>
      <c r="J1360" s="443">
        <v>396.71</v>
      </c>
      <c r="K1360" s="461">
        <f t="shared" si="143"/>
        <v>-161453.03580000001</v>
      </c>
      <c r="L1360" s="468">
        <f t="shared" si="140"/>
        <v>-406.98</v>
      </c>
      <c r="M1360" s="468">
        <f t="shared" si="141"/>
        <v>396.71</v>
      </c>
      <c r="N1360" s="468">
        <f t="shared" si="142"/>
        <v>-161453.03580000001</v>
      </c>
    </row>
    <row r="1361" spans="1:14" x14ac:dyDescent="0.25">
      <c r="A1361" s="398"/>
      <c r="B1361" s="399" t="s">
        <v>72</v>
      </c>
      <c r="C1361" s="400" t="s">
        <v>73</v>
      </c>
      <c r="D1361" s="401" t="s">
        <v>590</v>
      </c>
      <c r="E1361" s="398"/>
      <c r="F1361" s="402">
        <v>595.01</v>
      </c>
      <c r="G1361" s="403"/>
      <c r="H1361" s="398"/>
      <c r="I1361" s="445"/>
      <c r="J1361" s="445"/>
      <c r="K1361" s="461"/>
      <c r="L1361" s="468">
        <f t="shared" si="140"/>
        <v>0</v>
      </c>
      <c r="M1361" s="468">
        <f t="shared" si="141"/>
        <v>0</v>
      </c>
      <c r="N1361" s="468">
        <f t="shared" si="142"/>
        <v>0</v>
      </c>
    </row>
    <row r="1362" spans="1:14" x14ac:dyDescent="0.25">
      <c r="A1362" s="398"/>
      <c r="B1362" s="399" t="s">
        <v>72</v>
      </c>
      <c r="C1362" s="400" t="s">
        <v>73</v>
      </c>
      <c r="D1362" s="401" t="s">
        <v>498</v>
      </c>
      <c r="E1362" s="398"/>
      <c r="F1362" s="402">
        <v>0</v>
      </c>
      <c r="G1362" s="403"/>
      <c r="H1362" s="398"/>
      <c r="I1362" s="446"/>
      <c r="J1362" s="446"/>
      <c r="K1362" s="461"/>
      <c r="L1362" s="468">
        <f t="shared" si="140"/>
        <v>0</v>
      </c>
      <c r="M1362" s="468">
        <f t="shared" si="141"/>
        <v>0</v>
      </c>
      <c r="N1362" s="468">
        <f t="shared" si="142"/>
        <v>0</v>
      </c>
    </row>
    <row r="1363" spans="1:14" x14ac:dyDescent="0.25">
      <c r="A1363" s="404"/>
      <c r="B1363" s="399" t="s">
        <v>72</v>
      </c>
      <c r="C1363" s="405" t="s">
        <v>73</v>
      </c>
      <c r="D1363" s="406" t="s">
        <v>496</v>
      </c>
      <c r="E1363" s="404"/>
      <c r="F1363" s="407">
        <v>595.01</v>
      </c>
      <c r="G1363" s="408"/>
      <c r="H1363" s="404"/>
      <c r="I1363" s="445"/>
      <c r="J1363" s="445"/>
      <c r="K1363" s="461"/>
      <c r="L1363" s="468">
        <f t="shared" si="140"/>
        <v>0</v>
      </c>
      <c r="M1363" s="468">
        <f t="shared" si="141"/>
        <v>0</v>
      </c>
      <c r="N1363" s="468">
        <f t="shared" si="142"/>
        <v>0</v>
      </c>
    </row>
    <row r="1364" spans="1:14" ht="22.5" x14ac:dyDescent="0.25">
      <c r="A1364" s="385" t="s">
        <v>216</v>
      </c>
      <c r="B1364" s="385" t="s">
        <v>53</v>
      </c>
      <c r="C1364" s="386" t="s">
        <v>297</v>
      </c>
      <c r="D1364" s="387" t="s">
        <v>298</v>
      </c>
      <c r="E1364" s="388" t="s">
        <v>61</v>
      </c>
      <c r="F1364" s="389">
        <v>311.67</v>
      </c>
      <c r="G1364" s="390">
        <v>559.51</v>
      </c>
      <c r="H1364" s="389">
        <f>ROUND(G1364*F1364,1)</f>
        <v>174382.5</v>
      </c>
      <c r="I1364" s="443">
        <v>-213.18</v>
      </c>
      <c r="J1364" s="443">
        <v>559.51</v>
      </c>
      <c r="K1364" s="461">
        <f t="shared" si="143"/>
        <v>-119276.34179999999</v>
      </c>
      <c r="L1364" s="468">
        <f t="shared" si="140"/>
        <v>-213.18</v>
      </c>
      <c r="M1364" s="468">
        <f t="shared" si="141"/>
        <v>559.51</v>
      </c>
      <c r="N1364" s="468">
        <f t="shared" si="142"/>
        <v>-119276.34179999999</v>
      </c>
    </row>
    <row r="1365" spans="1:14" x14ac:dyDescent="0.25">
      <c r="A1365" s="398"/>
      <c r="B1365" s="399" t="s">
        <v>72</v>
      </c>
      <c r="C1365" s="400" t="s">
        <v>73</v>
      </c>
      <c r="D1365" s="401" t="s">
        <v>589</v>
      </c>
      <c r="E1365" s="398"/>
      <c r="F1365" s="402">
        <v>311.67</v>
      </c>
      <c r="G1365" s="403"/>
      <c r="H1365" s="398"/>
      <c r="I1365" s="447"/>
      <c r="J1365" s="447"/>
      <c r="K1365" s="462"/>
      <c r="L1365" s="468">
        <f t="shared" si="140"/>
        <v>0</v>
      </c>
      <c r="M1365" s="468">
        <f t="shared" si="141"/>
        <v>0</v>
      </c>
      <c r="N1365" s="468">
        <f t="shared" si="142"/>
        <v>0</v>
      </c>
    </row>
    <row r="1366" spans="1:14" x14ac:dyDescent="0.25">
      <c r="A1366" s="398"/>
      <c r="B1366" s="399" t="s">
        <v>72</v>
      </c>
      <c r="C1366" s="400" t="s">
        <v>73</v>
      </c>
      <c r="D1366" s="401" t="s">
        <v>495</v>
      </c>
      <c r="E1366" s="398"/>
      <c r="F1366" s="402">
        <v>0</v>
      </c>
      <c r="G1366" s="403"/>
      <c r="H1366" s="398"/>
      <c r="I1366" s="445"/>
      <c r="J1366" s="445"/>
      <c r="K1366" s="461"/>
      <c r="L1366" s="468">
        <f t="shared" si="140"/>
        <v>0</v>
      </c>
      <c r="M1366" s="468">
        <f t="shared" si="141"/>
        <v>0</v>
      </c>
      <c r="N1366" s="468">
        <f t="shared" si="142"/>
        <v>0</v>
      </c>
    </row>
    <row r="1367" spans="1:14" x14ac:dyDescent="0.25">
      <c r="A1367" s="404"/>
      <c r="B1367" s="399" t="s">
        <v>72</v>
      </c>
      <c r="C1367" s="405" t="s">
        <v>73</v>
      </c>
      <c r="D1367" s="406" t="s">
        <v>496</v>
      </c>
      <c r="E1367" s="404"/>
      <c r="F1367" s="407">
        <v>311.67</v>
      </c>
      <c r="G1367" s="408"/>
      <c r="H1367" s="404"/>
      <c r="I1367" s="447"/>
      <c r="J1367" s="447"/>
      <c r="K1367" s="462"/>
      <c r="L1367" s="468">
        <f t="shared" si="140"/>
        <v>0</v>
      </c>
      <c r="M1367" s="468">
        <f t="shared" si="141"/>
        <v>0</v>
      </c>
      <c r="N1367" s="468">
        <f t="shared" si="142"/>
        <v>0</v>
      </c>
    </row>
    <row r="1368" spans="1:14" x14ac:dyDescent="0.25">
      <c r="A1368" s="378"/>
      <c r="B1368" s="379" t="s">
        <v>48</v>
      </c>
      <c r="C1368" s="383" t="s">
        <v>141</v>
      </c>
      <c r="D1368" s="383" t="s">
        <v>622</v>
      </c>
      <c r="E1368" s="378"/>
      <c r="F1368" s="378"/>
      <c r="G1368" s="381"/>
      <c r="H1368" s="384">
        <f>AV1368</f>
        <v>0</v>
      </c>
      <c r="I1368" s="445"/>
      <c r="J1368" s="445"/>
      <c r="K1368" s="461"/>
      <c r="L1368" s="468">
        <f t="shared" si="140"/>
        <v>0</v>
      </c>
      <c r="M1368" s="468">
        <f t="shared" si="141"/>
        <v>0</v>
      </c>
      <c r="N1368" s="468">
        <f t="shared" si="142"/>
        <v>0</v>
      </c>
    </row>
    <row r="1369" spans="1:14" ht="22.5" x14ac:dyDescent="0.25">
      <c r="A1369" s="385" t="s">
        <v>219</v>
      </c>
      <c r="B1369" s="385" t="s">
        <v>53</v>
      </c>
      <c r="C1369" s="386" t="s">
        <v>623</v>
      </c>
      <c r="D1369" s="387" t="s">
        <v>624</v>
      </c>
      <c r="E1369" s="388" t="s">
        <v>61</v>
      </c>
      <c r="F1369" s="389">
        <v>1.32</v>
      </c>
      <c r="G1369" s="390">
        <v>1256.03</v>
      </c>
      <c r="H1369" s="389">
        <f>ROUND(G1369*F1369,1)</f>
        <v>1658</v>
      </c>
      <c r="I1369" s="446"/>
      <c r="J1369" s="446"/>
      <c r="K1369" s="461"/>
      <c r="L1369" s="468">
        <f t="shared" si="140"/>
        <v>0</v>
      </c>
      <c r="M1369" s="468">
        <f t="shared" si="141"/>
        <v>0</v>
      </c>
      <c r="N1369" s="468">
        <f t="shared" si="142"/>
        <v>0</v>
      </c>
    </row>
    <row r="1370" spans="1:14" ht="22.5" x14ac:dyDescent="0.25">
      <c r="A1370" s="409"/>
      <c r="B1370" s="399" t="s">
        <v>72</v>
      </c>
      <c r="C1370" s="410" t="s">
        <v>73</v>
      </c>
      <c r="D1370" s="411" t="s">
        <v>625</v>
      </c>
      <c r="E1370" s="409"/>
      <c r="F1370" s="410" t="s">
        <v>73</v>
      </c>
      <c r="G1370" s="412"/>
      <c r="H1370" s="409"/>
      <c r="I1370" s="445"/>
      <c r="J1370" s="445"/>
      <c r="K1370" s="461"/>
      <c r="L1370" s="468">
        <f t="shared" si="140"/>
        <v>0</v>
      </c>
      <c r="M1370" s="468">
        <f t="shared" si="141"/>
        <v>0</v>
      </c>
      <c r="N1370" s="468">
        <f t="shared" si="142"/>
        <v>0</v>
      </c>
    </row>
    <row r="1371" spans="1:14" x14ac:dyDescent="0.25">
      <c r="A1371" s="398"/>
      <c r="B1371" s="399" t="s">
        <v>72</v>
      </c>
      <c r="C1371" s="400" t="s">
        <v>73</v>
      </c>
      <c r="D1371" s="401" t="s">
        <v>626</v>
      </c>
      <c r="E1371" s="398"/>
      <c r="F1371" s="402">
        <v>1.32</v>
      </c>
      <c r="G1371" s="403"/>
      <c r="H1371" s="398"/>
      <c r="I1371" s="446"/>
      <c r="J1371" s="446"/>
      <c r="K1371" s="461"/>
      <c r="L1371" s="468">
        <f t="shared" si="140"/>
        <v>0</v>
      </c>
      <c r="M1371" s="468">
        <f t="shared" si="141"/>
        <v>0</v>
      </c>
      <c r="N1371" s="468">
        <f t="shared" si="142"/>
        <v>0</v>
      </c>
    </row>
    <row r="1372" spans="1:14" ht="22.5" x14ac:dyDescent="0.25">
      <c r="A1372" s="391" t="s">
        <v>222</v>
      </c>
      <c r="B1372" s="391" t="s">
        <v>69</v>
      </c>
      <c r="C1372" s="392" t="s">
        <v>627</v>
      </c>
      <c r="D1372" s="393" t="s">
        <v>628</v>
      </c>
      <c r="E1372" s="394" t="s">
        <v>61</v>
      </c>
      <c r="F1372" s="395">
        <v>1.35</v>
      </c>
      <c r="G1372" s="396">
        <v>338.01</v>
      </c>
      <c r="H1372" s="395">
        <f>ROUND(G1372*F1372,1)</f>
        <v>456.3</v>
      </c>
      <c r="I1372" s="447"/>
      <c r="J1372" s="447"/>
      <c r="K1372" s="462"/>
      <c r="L1372" s="468">
        <f t="shared" si="140"/>
        <v>0</v>
      </c>
      <c r="M1372" s="468">
        <f t="shared" si="141"/>
        <v>0</v>
      </c>
      <c r="N1372" s="468">
        <f t="shared" si="142"/>
        <v>0</v>
      </c>
    </row>
    <row r="1373" spans="1:14" x14ac:dyDescent="0.25">
      <c r="A1373" s="398"/>
      <c r="B1373" s="399" t="s">
        <v>72</v>
      </c>
      <c r="C1373" s="398"/>
      <c r="D1373" s="401" t="s">
        <v>629</v>
      </c>
      <c r="E1373" s="398"/>
      <c r="F1373" s="402">
        <v>1.35</v>
      </c>
      <c r="G1373" s="403"/>
      <c r="H1373" s="398"/>
      <c r="I1373" s="445"/>
      <c r="J1373" s="445"/>
      <c r="K1373" s="461"/>
      <c r="L1373" s="468">
        <f t="shared" si="140"/>
        <v>0</v>
      </c>
      <c r="M1373" s="468">
        <f t="shared" si="141"/>
        <v>0</v>
      </c>
      <c r="N1373" s="468">
        <f t="shared" si="142"/>
        <v>0</v>
      </c>
    </row>
    <row r="1374" spans="1:14" x14ac:dyDescent="0.25">
      <c r="A1374" s="378"/>
      <c r="B1374" s="379" t="s">
        <v>48</v>
      </c>
      <c r="C1374" s="383" t="s">
        <v>63</v>
      </c>
      <c r="D1374" s="383" t="s">
        <v>64</v>
      </c>
      <c r="E1374" s="378"/>
      <c r="F1374" s="378"/>
      <c r="G1374" s="381"/>
      <c r="H1374" s="384">
        <f>AV1374</f>
        <v>0</v>
      </c>
      <c r="I1374" s="445"/>
      <c r="J1374" s="445"/>
      <c r="K1374" s="461"/>
      <c r="L1374" s="468">
        <f t="shared" si="140"/>
        <v>0</v>
      </c>
      <c r="M1374" s="468">
        <f t="shared" si="141"/>
        <v>0</v>
      </c>
      <c r="N1374" s="468">
        <f t="shared" si="142"/>
        <v>0</v>
      </c>
    </row>
    <row r="1375" spans="1:14" ht="22.5" x14ac:dyDescent="0.25">
      <c r="A1375" s="385" t="s">
        <v>225</v>
      </c>
      <c r="B1375" s="385" t="s">
        <v>53</v>
      </c>
      <c r="C1375" s="386" t="s">
        <v>630</v>
      </c>
      <c r="D1375" s="387" t="s">
        <v>631</v>
      </c>
      <c r="E1375" s="388" t="s">
        <v>67</v>
      </c>
      <c r="F1375" s="389">
        <v>2</v>
      </c>
      <c r="G1375" s="390">
        <v>4045.61</v>
      </c>
      <c r="H1375" s="389">
        <f>ROUND(G1375*F1375,1)</f>
        <v>8091.2</v>
      </c>
      <c r="I1375" s="446"/>
      <c r="J1375" s="446"/>
      <c r="K1375" s="461"/>
      <c r="L1375" s="468">
        <f t="shared" si="140"/>
        <v>0</v>
      </c>
      <c r="M1375" s="468">
        <f t="shared" si="141"/>
        <v>0</v>
      </c>
      <c r="N1375" s="468">
        <f t="shared" si="142"/>
        <v>0</v>
      </c>
    </row>
    <row r="1376" spans="1:14" x14ac:dyDescent="0.25">
      <c r="A1376" s="391" t="s">
        <v>228</v>
      </c>
      <c r="B1376" s="391" t="s">
        <v>69</v>
      </c>
      <c r="C1376" s="392" t="s">
        <v>632</v>
      </c>
      <c r="D1376" s="393" t="s">
        <v>633</v>
      </c>
      <c r="E1376" s="394" t="s">
        <v>634</v>
      </c>
      <c r="F1376" s="395">
        <v>1</v>
      </c>
      <c r="G1376" s="396">
        <v>3965.39</v>
      </c>
      <c r="H1376" s="395">
        <f>ROUND(G1376*F1376,1)</f>
        <v>3965.4</v>
      </c>
      <c r="I1376" s="445"/>
      <c r="J1376" s="445"/>
      <c r="K1376" s="461"/>
      <c r="L1376" s="468">
        <f t="shared" si="140"/>
        <v>0</v>
      </c>
      <c r="M1376" s="468">
        <f t="shared" si="141"/>
        <v>0</v>
      </c>
      <c r="N1376" s="468">
        <f t="shared" si="142"/>
        <v>0</v>
      </c>
    </row>
    <row r="1377" spans="1:14" ht="22.5" x14ac:dyDescent="0.25">
      <c r="A1377" s="385" t="s">
        <v>229</v>
      </c>
      <c r="B1377" s="385" t="s">
        <v>53</v>
      </c>
      <c r="C1377" s="386" t="s">
        <v>635</v>
      </c>
      <c r="D1377" s="387" t="s">
        <v>636</v>
      </c>
      <c r="E1377" s="388" t="s">
        <v>114</v>
      </c>
      <c r="F1377" s="389">
        <v>283.33999999999997</v>
      </c>
      <c r="G1377" s="390">
        <v>220.96</v>
      </c>
      <c r="H1377" s="389">
        <f>ROUND(G1377*F1377,1)</f>
        <v>62606.8</v>
      </c>
      <c r="I1377" s="446"/>
      <c r="J1377" s="446"/>
      <c r="K1377" s="461"/>
      <c r="L1377" s="468">
        <f t="shared" si="140"/>
        <v>0</v>
      </c>
      <c r="M1377" s="468">
        <f t="shared" si="141"/>
        <v>0</v>
      </c>
      <c r="N1377" s="468">
        <f t="shared" si="142"/>
        <v>0</v>
      </c>
    </row>
    <row r="1378" spans="1:14" x14ac:dyDescent="0.25">
      <c r="A1378" s="398"/>
      <c r="B1378" s="399" t="s">
        <v>72</v>
      </c>
      <c r="C1378" s="400" t="s">
        <v>73</v>
      </c>
      <c r="D1378" s="401" t="s">
        <v>637</v>
      </c>
      <c r="E1378" s="398"/>
      <c r="F1378" s="402">
        <v>283.33999999999997</v>
      </c>
      <c r="G1378" s="403"/>
      <c r="H1378" s="398"/>
      <c r="I1378" s="445"/>
      <c r="J1378" s="445"/>
      <c r="K1378" s="461"/>
      <c r="L1378" s="468">
        <f t="shared" si="140"/>
        <v>0</v>
      </c>
      <c r="M1378" s="468">
        <f t="shared" si="141"/>
        <v>0</v>
      </c>
      <c r="N1378" s="468">
        <f t="shared" si="142"/>
        <v>0</v>
      </c>
    </row>
    <row r="1379" spans="1:14" ht="22.5" x14ac:dyDescent="0.25">
      <c r="A1379" s="391" t="s">
        <v>232</v>
      </c>
      <c r="B1379" s="391" t="s">
        <v>69</v>
      </c>
      <c r="C1379" s="392" t="s">
        <v>638</v>
      </c>
      <c r="D1379" s="393" t="s">
        <v>639</v>
      </c>
      <c r="E1379" s="394" t="s">
        <v>114</v>
      </c>
      <c r="F1379" s="395">
        <v>283.33999999999997</v>
      </c>
      <c r="G1379" s="396">
        <v>1208.69</v>
      </c>
      <c r="H1379" s="395">
        <f t="shared" ref="H1379:H1390" si="144">ROUND(G1379*F1379,1)</f>
        <v>342470.2</v>
      </c>
      <c r="I1379" s="446"/>
      <c r="J1379" s="446"/>
      <c r="K1379" s="461"/>
      <c r="L1379" s="468">
        <f t="shared" si="140"/>
        <v>0</v>
      </c>
      <c r="M1379" s="468">
        <f t="shared" si="141"/>
        <v>0</v>
      </c>
      <c r="N1379" s="468">
        <f t="shared" si="142"/>
        <v>0</v>
      </c>
    </row>
    <row r="1380" spans="1:14" ht="22.5" x14ac:dyDescent="0.25">
      <c r="A1380" s="385" t="s">
        <v>235</v>
      </c>
      <c r="B1380" s="385" t="s">
        <v>53</v>
      </c>
      <c r="C1380" s="386" t="s">
        <v>640</v>
      </c>
      <c r="D1380" s="387" t="s">
        <v>641</v>
      </c>
      <c r="E1380" s="388" t="s">
        <v>67</v>
      </c>
      <c r="F1380" s="389">
        <v>7</v>
      </c>
      <c r="G1380" s="390">
        <v>255.15</v>
      </c>
      <c r="H1380" s="389">
        <f t="shared" si="144"/>
        <v>1786.1</v>
      </c>
      <c r="I1380" s="445"/>
      <c r="J1380" s="445"/>
      <c r="K1380" s="461"/>
      <c r="L1380" s="468">
        <f t="shared" si="140"/>
        <v>0</v>
      </c>
      <c r="M1380" s="468">
        <f t="shared" si="141"/>
        <v>0</v>
      </c>
      <c r="N1380" s="468">
        <f t="shared" si="142"/>
        <v>0</v>
      </c>
    </row>
    <row r="1381" spans="1:14" x14ac:dyDescent="0.25">
      <c r="A1381" s="391" t="s">
        <v>238</v>
      </c>
      <c r="B1381" s="391" t="s">
        <v>69</v>
      </c>
      <c r="C1381" s="392" t="s">
        <v>642</v>
      </c>
      <c r="D1381" s="393" t="s">
        <v>643</v>
      </c>
      <c r="E1381" s="394" t="s">
        <v>634</v>
      </c>
      <c r="F1381" s="395">
        <v>1</v>
      </c>
      <c r="G1381" s="396">
        <v>2596.2399999999998</v>
      </c>
      <c r="H1381" s="395">
        <f t="shared" si="144"/>
        <v>2596.1999999999998</v>
      </c>
      <c r="I1381" s="446"/>
      <c r="J1381" s="446"/>
      <c r="K1381" s="461"/>
      <c r="L1381" s="468">
        <f t="shared" si="140"/>
        <v>0</v>
      </c>
      <c r="M1381" s="468">
        <f t="shared" si="141"/>
        <v>0</v>
      </c>
      <c r="N1381" s="468">
        <f t="shared" si="142"/>
        <v>0</v>
      </c>
    </row>
    <row r="1382" spans="1:14" ht="22.5" x14ac:dyDescent="0.25">
      <c r="A1382" s="391" t="s">
        <v>241</v>
      </c>
      <c r="B1382" s="391" t="s">
        <v>69</v>
      </c>
      <c r="C1382" s="392" t="s">
        <v>644</v>
      </c>
      <c r="D1382" s="393" t="s">
        <v>645</v>
      </c>
      <c r="E1382" s="394" t="s">
        <v>646</v>
      </c>
      <c r="F1382" s="395">
        <v>3</v>
      </c>
      <c r="G1382" s="396">
        <v>4573.0200000000004</v>
      </c>
      <c r="H1382" s="395">
        <f t="shared" si="144"/>
        <v>13719.1</v>
      </c>
      <c r="I1382" s="445"/>
      <c r="J1382" s="445"/>
      <c r="K1382" s="461"/>
      <c r="L1382" s="468">
        <f t="shared" si="140"/>
        <v>0</v>
      </c>
      <c r="M1382" s="468">
        <f t="shared" si="141"/>
        <v>0</v>
      </c>
      <c r="N1382" s="468">
        <f t="shared" si="142"/>
        <v>0</v>
      </c>
    </row>
    <row r="1383" spans="1:14" ht="22.5" x14ac:dyDescent="0.25">
      <c r="A1383" s="391" t="s">
        <v>244</v>
      </c>
      <c r="B1383" s="391" t="s">
        <v>69</v>
      </c>
      <c r="C1383" s="392" t="s">
        <v>647</v>
      </c>
      <c r="D1383" s="393" t="s">
        <v>648</v>
      </c>
      <c r="E1383" s="394" t="s">
        <v>646</v>
      </c>
      <c r="F1383" s="395">
        <v>3</v>
      </c>
      <c r="G1383" s="396">
        <v>4755.83</v>
      </c>
      <c r="H1383" s="395">
        <f t="shared" si="144"/>
        <v>14267.5</v>
      </c>
      <c r="I1383" s="445"/>
      <c r="J1383" s="445"/>
      <c r="K1383" s="461"/>
      <c r="L1383" s="468">
        <f t="shared" si="140"/>
        <v>0</v>
      </c>
      <c r="M1383" s="468">
        <f t="shared" si="141"/>
        <v>0</v>
      </c>
      <c r="N1383" s="468">
        <f t="shared" si="142"/>
        <v>0</v>
      </c>
    </row>
    <row r="1384" spans="1:14" ht="22.5" x14ac:dyDescent="0.25">
      <c r="A1384" s="385" t="s">
        <v>248</v>
      </c>
      <c r="B1384" s="385" t="s">
        <v>53</v>
      </c>
      <c r="C1384" s="386" t="s">
        <v>649</v>
      </c>
      <c r="D1384" s="387" t="s">
        <v>650</v>
      </c>
      <c r="E1384" s="388" t="s">
        <v>67</v>
      </c>
      <c r="F1384" s="389">
        <v>3</v>
      </c>
      <c r="G1384" s="390">
        <v>255.15</v>
      </c>
      <c r="H1384" s="389">
        <f t="shared" si="144"/>
        <v>765.5</v>
      </c>
      <c r="I1384" s="446"/>
      <c r="J1384" s="446"/>
      <c r="K1384" s="461"/>
      <c r="L1384" s="468">
        <f t="shared" si="140"/>
        <v>0</v>
      </c>
      <c r="M1384" s="468">
        <f t="shared" si="141"/>
        <v>0</v>
      </c>
      <c r="N1384" s="468">
        <f t="shared" si="142"/>
        <v>0</v>
      </c>
    </row>
    <row r="1385" spans="1:14" x14ac:dyDescent="0.25">
      <c r="A1385" s="391" t="s">
        <v>251</v>
      </c>
      <c r="B1385" s="391" t="s">
        <v>69</v>
      </c>
      <c r="C1385" s="392" t="s">
        <v>651</v>
      </c>
      <c r="D1385" s="393" t="s">
        <v>652</v>
      </c>
      <c r="E1385" s="394" t="s">
        <v>646</v>
      </c>
      <c r="F1385" s="395">
        <v>1</v>
      </c>
      <c r="G1385" s="396">
        <v>1628.24</v>
      </c>
      <c r="H1385" s="395">
        <f t="shared" si="144"/>
        <v>1628.2</v>
      </c>
      <c r="I1385" s="445"/>
      <c r="J1385" s="445"/>
      <c r="K1385" s="461"/>
      <c r="L1385" s="468">
        <f t="shared" si="140"/>
        <v>0</v>
      </c>
      <c r="M1385" s="468">
        <f t="shared" si="141"/>
        <v>0</v>
      </c>
      <c r="N1385" s="468">
        <f t="shared" si="142"/>
        <v>0</v>
      </c>
    </row>
    <row r="1386" spans="1:14" x14ac:dyDescent="0.25">
      <c r="A1386" s="391" t="s">
        <v>254</v>
      </c>
      <c r="B1386" s="391" t="s">
        <v>69</v>
      </c>
      <c r="C1386" s="392" t="s">
        <v>653</v>
      </c>
      <c r="D1386" s="393" t="s">
        <v>654</v>
      </c>
      <c r="E1386" s="394" t="s">
        <v>646</v>
      </c>
      <c r="F1386" s="395">
        <v>1</v>
      </c>
      <c r="G1386" s="396">
        <v>1104.78</v>
      </c>
      <c r="H1386" s="395">
        <f t="shared" si="144"/>
        <v>1104.8</v>
      </c>
      <c r="I1386" s="446"/>
      <c r="J1386" s="446"/>
      <c r="K1386" s="461"/>
      <c r="L1386" s="468">
        <f t="shared" si="140"/>
        <v>0</v>
      </c>
      <c r="M1386" s="468">
        <f t="shared" si="141"/>
        <v>0</v>
      </c>
      <c r="N1386" s="468">
        <f t="shared" si="142"/>
        <v>0</v>
      </c>
    </row>
    <row r="1387" spans="1:14" x14ac:dyDescent="0.25">
      <c r="A1387" s="391" t="s">
        <v>257</v>
      </c>
      <c r="B1387" s="391" t="s">
        <v>69</v>
      </c>
      <c r="C1387" s="392" t="s">
        <v>655</v>
      </c>
      <c r="D1387" s="393" t="s">
        <v>656</v>
      </c>
      <c r="E1387" s="394" t="s">
        <v>634</v>
      </c>
      <c r="F1387" s="395">
        <v>1</v>
      </c>
      <c r="G1387" s="396">
        <v>3026.32</v>
      </c>
      <c r="H1387" s="395">
        <f t="shared" si="144"/>
        <v>3026.3</v>
      </c>
      <c r="I1387" s="446"/>
      <c r="J1387" s="446"/>
      <c r="K1387" s="461"/>
      <c r="L1387" s="468">
        <f t="shared" si="140"/>
        <v>0</v>
      </c>
      <c r="M1387" s="468">
        <f t="shared" si="141"/>
        <v>0</v>
      </c>
      <c r="N1387" s="468">
        <f t="shared" si="142"/>
        <v>0</v>
      </c>
    </row>
    <row r="1388" spans="1:14" ht="22.5" x14ac:dyDescent="0.25">
      <c r="A1388" s="385" t="s">
        <v>260</v>
      </c>
      <c r="B1388" s="385" t="s">
        <v>53</v>
      </c>
      <c r="C1388" s="386" t="s">
        <v>657</v>
      </c>
      <c r="D1388" s="387" t="s">
        <v>658</v>
      </c>
      <c r="E1388" s="388" t="s">
        <v>67</v>
      </c>
      <c r="F1388" s="389">
        <v>1</v>
      </c>
      <c r="G1388" s="390">
        <v>524.77</v>
      </c>
      <c r="H1388" s="389">
        <f t="shared" si="144"/>
        <v>524.79999999999995</v>
      </c>
      <c r="I1388" s="446"/>
      <c r="J1388" s="446"/>
      <c r="K1388" s="461"/>
      <c r="L1388" s="468">
        <f t="shared" si="140"/>
        <v>0</v>
      </c>
      <c r="M1388" s="468">
        <f t="shared" si="141"/>
        <v>0</v>
      </c>
      <c r="N1388" s="468">
        <f t="shared" si="142"/>
        <v>0</v>
      </c>
    </row>
    <row r="1389" spans="1:14" x14ac:dyDescent="0.25">
      <c r="A1389" s="391" t="s">
        <v>263</v>
      </c>
      <c r="B1389" s="391" t="s">
        <v>69</v>
      </c>
      <c r="C1389" s="392" t="s">
        <v>659</v>
      </c>
      <c r="D1389" s="393" t="s">
        <v>660</v>
      </c>
      <c r="E1389" s="394" t="s">
        <v>634</v>
      </c>
      <c r="F1389" s="395">
        <v>1</v>
      </c>
      <c r="G1389" s="396">
        <v>3356.44</v>
      </c>
      <c r="H1389" s="395">
        <f t="shared" si="144"/>
        <v>3356.4</v>
      </c>
      <c r="I1389" s="445"/>
      <c r="J1389" s="445"/>
      <c r="K1389" s="461"/>
      <c r="L1389" s="468">
        <f t="shared" si="140"/>
        <v>0</v>
      </c>
      <c r="M1389" s="468">
        <f t="shared" si="141"/>
        <v>0</v>
      </c>
      <c r="N1389" s="468">
        <f t="shared" si="142"/>
        <v>0</v>
      </c>
    </row>
    <row r="1390" spans="1:14" ht="22.5" x14ac:dyDescent="0.25">
      <c r="A1390" s="385" t="s">
        <v>266</v>
      </c>
      <c r="B1390" s="385" t="s">
        <v>53</v>
      </c>
      <c r="C1390" s="386" t="s">
        <v>661</v>
      </c>
      <c r="D1390" s="387" t="s">
        <v>662</v>
      </c>
      <c r="E1390" s="388" t="s">
        <v>67</v>
      </c>
      <c r="F1390" s="389">
        <v>1</v>
      </c>
      <c r="G1390" s="390">
        <v>323.54000000000002</v>
      </c>
      <c r="H1390" s="389">
        <f t="shared" si="144"/>
        <v>323.5</v>
      </c>
      <c r="I1390" s="446"/>
      <c r="J1390" s="446"/>
      <c r="K1390" s="461"/>
      <c r="L1390" s="468">
        <f t="shared" si="140"/>
        <v>0</v>
      </c>
      <c r="M1390" s="468">
        <f t="shared" si="141"/>
        <v>0</v>
      </c>
      <c r="N1390" s="468">
        <f t="shared" si="142"/>
        <v>0</v>
      </c>
    </row>
    <row r="1391" spans="1:14" x14ac:dyDescent="0.25">
      <c r="A1391" s="398"/>
      <c r="B1391" s="399" t="s">
        <v>72</v>
      </c>
      <c r="C1391" s="400" t="s">
        <v>73</v>
      </c>
      <c r="D1391" s="401" t="s">
        <v>97</v>
      </c>
      <c r="E1391" s="398"/>
      <c r="F1391" s="402">
        <v>1</v>
      </c>
      <c r="G1391" s="403"/>
      <c r="H1391" s="398"/>
      <c r="I1391" s="447"/>
      <c r="J1391" s="447"/>
      <c r="K1391" s="462"/>
      <c r="L1391" s="468">
        <f t="shared" si="140"/>
        <v>0</v>
      </c>
      <c r="M1391" s="468">
        <f t="shared" si="141"/>
        <v>0</v>
      </c>
      <c r="N1391" s="468">
        <f t="shared" si="142"/>
        <v>0</v>
      </c>
    </row>
    <row r="1392" spans="1:14" x14ac:dyDescent="0.25">
      <c r="A1392" s="391" t="s">
        <v>269</v>
      </c>
      <c r="B1392" s="391" t="s">
        <v>69</v>
      </c>
      <c r="C1392" s="392" t="s">
        <v>663</v>
      </c>
      <c r="D1392" s="393" t="s">
        <v>664</v>
      </c>
      <c r="E1392" s="394" t="s">
        <v>634</v>
      </c>
      <c r="F1392" s="395">
        <v>1</v>
      </c>
      <c r="G1392" s="396">
        <v>6989.08</v>
      </c>
      <c r="H1392" s="395">
        <f>ROUND(G1392*F1392,1)</f>
        <v>6989.1</v>
      </c>
      <c r="I1392" s="445"/>
      <c r="J1392" s="445"/>
      <c r="K1392" s="461"/>
      <c r="L1392" s="468">
        <f t="shared" si="140"/>
        <v>0</v>
      </c>
      <c r="M1392" s="468">
        <f t="shared" si="141"/>
        <v>0</v>
      </c>
      <c r="N1392" s="468">
        <f t="shared" si="142"/>
        <v>0</v>
      </c>
    </row>
    <row r="1393" spans="1:14" ht="22.5" x14ac:dyDescent="0.25">
      <c r="A1393" s="391" t="s">
        <v>272</v>
      </c>
      <c r="B1393" s="391" t="s">
        <v>69</v>
      </c>
      <c r="C1393" s="392" t="s">
        <v>665</v>
      </c>
      <c r="D1393" s="393" t="s">
        <v>666</v>
      </c>
      <c r="E1393" s="394" t="s">
        <v>634</v>
      </c>
      <c r="F1393" s="395">
        <v>1</v>
      </c>
      <c r="G1393" s="396">
        <v>1871.56</v>
      </c>
      <c r="H1393" s="395">
        <f>ROUND(G1393*F1393,1)</f>
        <v>1871.6</v>
      </c>
      <c r="I1393" s="446"/>
      <c r="J1393" s="446"/>
      <c r="K1393" s="461"/>
      <c r="L1393" s="468">
        <f t="shared" si="140"/>
        <v>0</v>
      </c>
      <c r="M1393" s="468">
        <f t="shared" si="141"/>
        <v>0</v>
      </c>
      <c r="N1393" s="468">
        <f t="shared" si="142"/>
        <v>0</v>
      </c>
    </row>
    <row r="1394" spans="1:14" x14ac:dyDescent="0.25">
      <c r="A1394" s="385" t="s">
        <v>275</v>
      </c>
      <c r="B1394" s="385" t="s">
        <v>53</v>
      </c>
      <c r="C1394" s="386" t="s">
        <v>667</v>
      </c>
      <c r="D1394" s="387" t="s">
        <v>668</v>
      </c>
      <c r="E1394" s="388" t="s">
        <v>67</v>
      </c>
      <c r="F1394" s="389">
        <v>1</v>
      </c>
      <c r="G1394" s="390">
        <v>540.55999999999995</v>
      </c>
      <c r="H1394" s="389">
        <f>ROUND(G1394*F1394,1)</f>
        <v>540.6</v>
      </c>
      <c r="I1394" s="445"/>
      <c r="J1394" s="445"/>
      <c r="K1394" s="461"/>
      <c r="L1394" s="468">
        <f t="shared" si="140"/>
        <v>0</v>
      </c>
      <c r="M1394" s="468">
        <f t="shared" si="141"/>
        <v>0</v>
      </c>
      <c r="N1394" s="468">
        <f t="shared" si="142"/>
        <v>0</v>
      </c>
    </row>
    <row r="1395" spans="1:14" x14ac:dyDescent="0.25">
      <c r="A1395" s="391" t="s">
        <v>121</v>
      </c>
      <c r="B1395" s="391" t="s">
        <v>69</v>
      </c>
      <c r="C1395" s="392" t="s">
        <v>669</v>
      </c>
      <c r="D1395" s="393" t="s">
        <v>670</v>
      </c>
      <c r="E1395" s="394" t="s">
        <v>634</v>
      </c>
      <c r="F1395" s="395">
        <v>1</v>
      </c>
      <c r="G1395" s="396">
        <v>30734.05</v>
      </c>
      <c r="H1395" s="395">
        <f>ROUND(G1395*F1395,1)</f>
        <v>30734.1</v>
      </c>
      <c r="I1395" s="446"/>
      <c r="J1395" s="446"/>
      <c r="K1395" s="461"/>
      <c r="L1395" s="468">
        <f t="shared" si="140"/>
        <v>0</v>
      </c>
      <c r="M1395" s="468">
        <f t="shared" si="141"/>
        <v>0</v>
      </c>
      <c r="N1395" s="468">
        <f t="shared" si="142"/>
        <v>0</v>
      </c>
    </row>
    <row r="1396" spans="1:14" x14ac:dyDescent="0.25">
      <c r="A1396" s="385" t="s">
        <v>279</v>
      </c>
      <c r="B1396" s="385" t="s">
        <v>53</v>
      </c>
      <c r="C1396" s="386" t="s">
        <v>671</v>
      </c>
      <c r="D1396" s="387" t="s">
        <v>672</v>
      </c>
      <c r="E1396" s="388" t="s">
        <v>114</v>
      </c>
      <c r="F1396" s="389">
        <v>283.33999999999997</v>
      </c>
      <c r="G1396" s="390">
        <v>34.200000000000003</v>
      </c>
      <c r="H1396" s="389">
        <f>ROUND(G1396*F1396,1)</f>
        <v>9690.2000000000007</v>
      </c>
      <c r="I1396" s="446"/>
      <c r="J1396" s="446"/>
      <c r="K1396" s="461"/>
      <c r="L1396" s="468">
        <f t="shared" si="140"/>
        <v>0</v>
      </c>
      <c r="M1396" s="468">
        <f t="shared" si="141"/>
        <v>0</v>
      </c>
      <c r="N1396" s="468">
        <f t="shared" si="142"/>
        <v>0</v>
      </c>
    </row>
    <row r="1397" spans="1:14" x14ac:dyDescent="0.25">
      <c r="A1397" s="398"/>
      <c r="B1397" s="399" t="s">
        <v>72</v>
      </c>
      <c r="C1397" s="400" t="s">
        <v>73</v>
      </c>
      <c r="D1397" s="401" t="s">
        <v>637</v>
      </c>
      <c r="E1397" s="398"/>
      <c r="F1397" s="402">
        <v>283.33999999999997</v>
      </c>
      <c r="G1397" s="403"/>
      <c r="H1397" s="398"/>
      <c r="I1397" s="446"/>
      <c r="J1397" s="446"/>
      <c r="K1397" s="461"/>
      <c r="L1397" s="468">
        <f t="shared" ref="L1397:L1460" si="145">I1397</f>
        <v>0</v>
      </c>
      <c r="M1397" s="468">
        <f t="shared" ref="M1397:M1460" si="146">J1397</f>
        <v>0</v>
      </c>
      <c r="N1397" s="468">
        <f t="shared" ref="N1397:N1460" si="147">L1397*M1397</f>
        <v>0</v>
      </c>
    </row>
    <row r="1398" spans="1:14" x14ac:dyDescent="0.25">
      <c r="A1398" s="385" t="s">
        <v>282</v>
      </c>
      <c r="B1398" s="385" t="s">
        <v>53</v>
      </c>
      <c r="C1398" s="386" t="s">
        <v>673</v>
      </c>
      <c r="D1398" s="387" t="s">
        <v>674</v>
      </c>
      <c r="E1398" s="388" t="s">
        <v>114</v>
      </c>
      <c r="F1398" s="389">
        <v>283.33999999999997</v>
      </c>
      <c r="G1398" s="390">
        <v>19.73</v>
      </c>
      <c r="H1398" s="389">
        <f>ROUND(G1398*F1398,1)</f>
        <v>5590.3</v>
      </c>
      <c r="I1398" s="445"/>
      <c r="J1398" s="445"/>
      <c r="K1398" s="461"/>
      <c r="L1398" s="468">
        <f t="shared" si="145"/>
        <v>0</v>
      </c>
      <c r="M1398" s="468">
        <f t="shared" si="146"/>
        <v>0</v>
      </c>
      <c r="N1398" s="468">
        <f t="shared" si="147"/>
        <v>0</v>
      </c>
    </row>
    <row r="1399" spans="1:14" x14ac:dyDescent="0.25">
      <c r="A1399" s="398"/>
      <c r="B1399" s="399" t="s">
        <v>72</v>
      </c>
      <c r="C1399" s="400" t="s">
        <v>73</v>
      </c>
      <c r="D1399" s="401" t="s">
        <v>675</v>
      </c>
      <c r="E1399" s="398"/>
      <c r="F1399" s="402">
        <v>283.33999999999997</v>
      </c>
      <c r="G1399" s="403"/>
      <c r="H1399" s="398"/>
      <c r="I1399" s="446"/>
      <c r="J1399" s="446"/>
      <c r="K1399" s="461"/>
      <c r="L1399" s="468">
        <f t="shared" si="145"/>
        <v>0</v>
      </c>
      <c r="M1399" s="468">
        <f t="shared" si="146"/>
        <v>0</v>
      </c>
      <c r="N1399" s="468">
        <f t="shared" si="147"/>
        <v>0</v>
      </c>
    </row>
    <row r="1400" spans="1:14" x14ac:dyDescent="0.25">
      <c r="A1400" s="385" t="s">
        <v>285</v>
      </c>
      <c r="B1400" s="385" t="s">
        <v>53</v>
      </c>
      <c r="C1400" s="386" t="s">
        <v>676</v>
      </c>
      <c r="D1400" s="387" t="s">
        <v>677</v>
      </c>
      <c r="E1400" s="388" t="s">
        <v>114</v>
      </c>
      <c r="F1400" s="389">
        <v>283.33999999999997</v>
      </c>
      <c r="G1400" s="390">
        <v>13.15</v>
      </c>
      <c r="H1400" s="389">
        <f>ROUND(G1400*F1400,1)</f>
        <v>3725.9</v>
      </c>
      <c r="I1400" s="445"/>
      <c r="J1400" s="445"/>
      <c r="K1400" s="461"/>
      <c r="L1400" s="468">
        <f t="shared" si="145"/>
        <v>0</v>
      </c>
      <c r="M1400" s="468">
        <f t="shared" si="146"/>
        <v>0</v>
      </c>
      <c r="N1400" s="468">
        <f t="shared" si="147"/>
        <v>0</v>
      </c>
    </row>
    <row r="1401" spans="1:14" x14ac:dyDescent="0.25">
      <c r="A1401" s="398"/>
      <c r="B1401" s="399" t="s">
        <v>72</v>
      </c>
      <c r="C1401" s="400" t="s">
        <v>73</v>
      </c>
      <c r="D1401" s="401" t="s">
        <v>675</v>
      </c>
      <c r="E1401" s="398"/>
      <c r="F1401" s="402">
        <v>283.33999999999997</v>
      </c>
      <c r="G1401" s="403"/>
      <c r="H1401" s="398"/>
      <c r="I1401" s="446"/>
      <c r="J1401" s="446"/>
      <c r="K1401" s="461"/>
      <c r="L1401" s="468">
        <f t="shared" si="145"/>
        <v>0</v>
      </c>
      <c r="M1401" s="468">
        <f t="shared" si="146"/>
        <v>0</v>
      </c>
      <c r="N1401" s="468">
        <f t="shared" si="147"/>
        <v>0</v>
      </c>
    </row>
    <row r="1402" spans="1:14" x14ac:dyDescent="0.25">
      <c r="A1402" s="385" t="s">
        <v>288</v>
      </c>
      <c r="B1402" s="385" t="s">
        <v>53</v>
      </c>
      <c r="C1402" s="386" t="s">
        <v>678</v>
      </c>
      <c r="D1402" s="387" t="s">
        <v>679</v>
      </c>
      <c r="E1402" s="388" t="s">
        <v>680</v>
      </c>
      <c r="F1402" s="389">
        <v>1</v>
      </c>
      <c r="G1402" s="390">
        <v>8548.93</v>
      </c>
      <c r="H1402" s="389">
        <f t="shared" ref="H1402:H1410" si="148">ROUND(G1402*F1402,1)</f>
        <v>8548.9</v>
      </c>
      <c r="I1402" s="446"/>
      <c r="J1402" s="446"/>
      <c r="K1402" s="461"/>
      <c r="L1402" s="468">
        <f t="shared" si="145"/>
        <v>0</v>
      </c>
      <c r="M1402" s="468">
        <f t="shared" si="146"/>
        <v>0</v>
      </c>
      <c r="N1402" s="468">
        <f t="shared" si="147"/>
        <v>0</v>
      </c>
    </row>
    <row r="1403" spans="1:14" ht="22.5" x14ac:dyDescent="0.25">
      <c r="A1403" s="385" t="s">
        <v>124</v>
      </c>
      <c r="B1403" s="385" t="s">
        <v>53</v>
      </c>
      <c r="C1403" s="386" t="s">
        <v>681</v>
      </c>
      <c r="D1403" s="387" t="s">
        <v>682</v>
      </c>
      <c r="E1403" s="388" t="s">
        <v>67</v>
      </c>
      <c r="F1403" s="389">
        <v>1</v>
      </c>
      <c r="G1403" s="390">
        <v>1262.6099999999999</v>
      </c>
      <c r="H1403" s="389">
        <f t="shared" si="148"/>
        <v>1262.5999999999999</v>
      </c>
      <c r="I1403" s="446"/>
      <c r="J1403" s="446"/>
      <c r="K1403" s="461"/>
      <c r="L1403" s="468">
        <f t="shared" si="145"/>
        <v>0</v>
      </c>
      <c r="M1403" s="468">
        <f t="shared" si="146"/>
        <v>0</v>
      </c>
      <c r="N1403" s="468">
        <f t="shared" si="147"/>
        <v>0</v>
      </c>
    </row>
    <row r="1404" spans="1:14" x14ac:dyDescent="0.25">
      <c r="A1404" s="385" t="s">
        <v>293</v>
      </c>
      <c r="B1404" s="385" t="s">
        <v>53</v>
      </c>
      <c r="C1404" s="386" t="s">
        <v>683</v>
      </c>
      <c r="D1404" s="387" t="s">
        <v>684</v>
      </c>
      <c r="E1404" s="388" t="s">
        <v>67</v>
      </c>
      <c r="F1404" s="389">
        <v>1</v>
      </c>
      <c r="G1404" s="390">
        <v>399.83</v>
      </c>
      <c r="H1404" s="389">
        <f t="shared" si="148"/>
        <v>399.8</v>
      </c>
      <c r="I1404" s="445"/>
      <c r="J1404" s="445"/>
      <c r="K1404" s="461"/>
      <c r="L1404" s="468">
        <f t="shared" si="145"/>
        <v>0</v>
      </c>
      <c r="M1404" s="468">
        <f t="shared" si="146"/>
        <v>0</v>
      </c>
      <c r="N1404" s="468">
        <f t="shared" si="147"/>
        <v>0</v>
      </c>
    </row>
    <row r="1405" spans="1:14" ht="22.5" x14ac:dyDescent="0.25">
      <c r="A1405" s="391" t="s">
        <v>296</v>
      </c>
      <c r="B1405" s="391" t="s">
        <v>69</v>
      </c>
      <c r="C1405" s="392" t="s">
        <v>685</v>
      </c>
      <c r="D1405" s="393" t="s">
        <v>686</v>
      </c>
      <c r="E1405" s="394" t="s">
        <v>634</v>
      </c>
      <c r="F1405" s="395">
        <v>1</v>
      </c>
      <c r="G1405" s="396">
        <v>1498.03</v>
      </c>
      <c r="H1405" s="395">
        <f t="shared" si="148"/>
        <v>1498</v>
      </c>
      <c r="I1405" s="446"/>
      <c r="J1405" s="446"/>
      <c r="K1405" s="461"/>
      <c r="L1405" s="468">
        <f t="shared" si="145"/>
        <v>0</v>
      </c>
      <c r="M1405" s="468">
        <f t="shared" si="146"/>
        <v>0</v>
      </c>
      <c r="N1405" s="468">
        <f t="shared" si="147"/>
        <v>0</v>
      </c>
    </row>
    <row r="1406" spans="1:14" x14ac:dyDescent="0.25">
      <c r="A1406" s="391" t="s">
        <v>299</v>
      </c>
      <c r="B1406" s="391" t="s">
        <v>69</v>
      </c>
      <c r="C1406" s="392" t="s">
        <v>687</v>
      </c>
      <c r="D1406" s="393" t="s">
        <v>688</v>
      </c>
      <c r="E1406" s="394" t="s">
        <v>634</v>
      </c>
      <c r="F1406" s="395">
        <v>1</v>
      </c>
      <c r="G1406" s="396">
        <v>174.92</v>
      </c>
      <c r="H1406" s="395">
        <f t="shared" si="148"/>
        <v>174.9</v>
      </c>
      <c r="I1406" s="446"/>
      <c r="J1406" s="446"/>
      <c r="K1406" s="461"/>
      <c r="L1406" s="468">
        <f t="shared" si="145"/>
        <v>0</v>
      </c>
      <c r="M1406" s="468">
        <f t="shared" si="146"/>
        <v>0</v>
      </c>
      <c r="N1406" s="468">
        <f t="shared" si="147"/>
        <v>0</v>
      </c>
    </row>
    <row r="1407" spans="1:14" x14ac:dyDescent="0.25">
      <c r="A1407" s="385" t="s">
        <v>302</v>
      </c>
      <c r="B1407" s="385" t="s">
        <v>53</v>
      </c>
      <c r="C1407" s="386" t="s">
        <v>689</v>
      </c>
      <c r="D1407" s="387" t="s">
        <v>690</v>
      </c>
      <c r="E1407" s="388" t="s">
        <v>67</v>
      </c>
      <c r="F1407" s="389">
        <v>1</v>
      </c>
      <c r="G1407" s="390">
        <v>860.15</v>
      </c>
      <c r="H1407" s="389">
        <f t="shared" si="148"/>
        <v>860.2</v>
      </c>
      <c r="I1407" s="446"/>
      <c r="J1407" s="446"/>
      <c r="K1407" s="461"/>
      <c r="L1407" s="468">
        <f t="shared" si="145"/>
        <v>0</v>
      </c>
      <c r="M1407" s="468">
        <f t="shared" si="146"/>
        <v>0</v>
      </c>
      <c r="N1407" s="468">
        <f t="shared" si="147"/>
        <v>0</v>
      </c>
    </row>
    <row r="1408" spans="1:14" x14ac:dyDescent="0.25">
      <c r="A1408" s="391" t="s">
        <v>305</v>
      </c>
      <c r="B1408" s="391" t="s">
        <v>69</v>
      </c>
      <c r="C1408" s="392" t="s">
        <v>691</v>
      </c>
      <c r="D1408" s="393" t="s">
        <v>692</v>
      </c>
      <c r="E1408" s="394" t="s">
        <v>634</v>
      </c>
      <c r="F1408" s="395">
        <v>1</v>
      </c>
      <c r="G1408" s="396">
        <v>7492.81</v>
      </c>
      <c r="H1408" s="395">
        <f t="shared" si="148"/>
        <v>7492.8</v>
      </c>
      <c r="I1408" s="445"/>
      <c r="J1408" s="445"/>
      <c r="K1408" s="461"/>
      <c r="L1408" s="468">
        <f t="shared" si="145"/>
        <v>0</v>
      </c>
      <c r="M1408" s="468">
        <f t="shared" si="146"/>
        <v>0</v>
      </c>
      <c r="N1408" s="468">
        <f t="shared" si="147"/>
        <v>0</v>
      </c>
    </row>
    <row r="1409" spans="1:14" x14ac:dyDescent="0.25">
      <c r="A1409" s="391" t="s">
        <v>308</v>
      </c>
      <c r="B1409" s="391" t="s">
        <v>69</v>
      </c>
      <c r="C1409" s="392" t="s">
        <v>693</v>
      </c>
      <c r="D1409" s="393" t="s">
        <v>694</v>
      </c>
      <c r="E1409" s="394" t="s">
        <v>634</v>
      </c>
      <c r="F1409" s="395">
        <v>1</v>
      </c>
      <c r="G1409" s="396">
        <v>685.23</v>
      </c>
      <c r="H1409" s="395">
        <f t="shared" si="148"/>
        <v>685.2</v>
      </c>
      <c r="I1409" s="446"/>
      <c r="J1409" s="446"/>
      <c r="K1409" s="461"/>
      <c r="L1409" s="468">
        <f t="shared" si="145"/>
        <v>0</v>
      </c>
      <c r="M1409" s="468">
        <f t="shared" si="146"/>
        <v>0</v>
      </c>
      <c r="N1409" s="468">
        <f t="shared" si="147"/>
        <v>0</v>
      </c>
    </row>
    <row r="1410" spans="1:14" ht="22.5" x14ac:dyDescent="0.25">
      <c r="A1410" s="385" t="s">
        <v>311</v>
      </c>
      <c r="B1410" s="385" t="s">
        <v>53</v>
      </c>
      <c r="C1410" s="386" t="s">
        <v>399</v>
      </c>
      <c r="D1410" s="387" t="s">
        <v>695</v>
      </c>
      <c r="E1410" s="388" t="s">
        <v>114</v>
      </c>
      <c r="F1410" s="389">
        <v>300</v>
      </c>
      <c r="G1410" s="390">
        <v>9.2100000000000009</v>
      </c>
      <c r="H1410" s="389">
        <f t="shared" si="148"/>
        <v>2763</v>
      </c>
      <c r="I1410" s="446"/>
      <c r="J1410" s="446"/>
      <c r="K1410" s="461"/>
      <c r="L1410" s="468">
        <f t="shared" si="145"/>
        <v>0</v>
      </c>
      <c r="M1410" s="468">
        <f t="shared" si="146"/>
        <v>0</v>
      </c>
      <c r="N1410" s="468">
        <f t="shared" si="147"/>
        <v>0</v>
      </c>
    </row>
    <row r="1411" spans="1:14" x14ac:dyDescent="0.25">
      <c r="A1411" s="378"/>
      <c r="B1411" s="379" t="s">
        <v>48</v>
      </c>
      <c r="C1411" s="383" t="s">
        <v>110</v>
      </c>
      <c r="D1411" s="383" t="s">
        <v>111</v>
      </c>
      <c r="E1411" s="378"/>
      <c r="F1411" s="378"/>
      <c r="G1411" s="381"/>
      <c r="H1411" s="384">
        <f>AV1411</f>
        <v>0</v>
      </c>
      <c r="I1411" s="446"/>
      <c r="J1411" s="446"/>
      <c r="K1411" s="461"/>
      <c r="L1411" s="468">
        <f t="shared" si="145"/>
        <v>0</v>
      </c>
      <c r="M1411" s="468">
        <f t="shared" si="146"/>
        <v>0</v>
      </c>
      <c r="N1411" s="468">
        <f t="shared" si="147"/>
        <v>0</v>
      </c>
    </row>
    <row r="1412" spans="1:14" ht="22.5" x14ac:dyDescent="0.25">
      <c r="A1412" s="385" t="s">
        <v>314</v>
      </c>
      <c r="B1412" s="385" t="s">
        <v>53</v>
      </c>
      <c r="C1412" s="386" t="s">
        <v>403</v>
      </c>
      <c r="D1412" s="387" t="s">
        <v>404</v>
      </c>
      <c r="E1412" s="388" t="s">
        <v>114</v>
      </c>
      <c r="F1412" s="389">
        <v>566.67999999999995</v>
      </c>
      <c r="G1412" s="390">
        <v>87.65</v>
      </c>
      <c r="H1412" s="389">
        <f>ROUND(G1412*F1412,1)</f>
        <v>49669.5</v>
      </c>
      <c r="I1412" s="442">
        <v>-387.6</v>
      </c>
      <c r="J1412" s="442">
        <v>87.65</v>
      </c>
      <c r="K1412" s="461">
        <f>I1412*J1412</f>
        <v>-33973.140000000007</v>
      </c>
      <c r="L1412" s="468">
        <f t="shared" si="145"/>
        <v>-387.6</v>
      </c>
      <c r="M1412" s="468">
        <f t="shared" si="146"/>
        <v>87.65</v>
      </c>
      <c r="N1412" s="468">
        <f t="shared" si="147"/>
        <v>-33973.140000000007</v>
      </c>
    </row>
    <row r="1413" spans="1:14" x14ac:dyDescent="0.25">
      <c r="A1413" s="398"/>
      <c r="B1413" s="399" t="s">
        <v>72</v>
      </c>
      <c r="C1413" s="400" t="s">
        <v>73</v>
      </c>
      <c r="D1413" s="401" t="s">
        <v>696</v>
      </c>
      <c r="E1413" s="398"/>
      <c r="F1413" s="402">
        <v>566.67999999999995</v>
      </c>
      <c r="G1413" s="403"/>
      <c r="H1413" s="398"/>
      <c r="I1413" s="446"/>
      <c r="J1413" s="446"/>
      <c r="K1413" s="461"/>
      <c r="L1413" s="468">
        <f t="shared" si="145"/>
        <v>0</v>
      </c>
      <c r="M1413" s="468">
        <f t="shared" si="146"/>
        <v>0</v>
      </c>
      <c r="N1413" s="468">
        <f t="shared" si="147"/>
        <v>0</v>
      </c>
    </row>
    <row r="1414" spans="1:14" x14ac:dyDescent="0.25">
      <c r="A1414" s="385" t="s">
        <v>317</v>
      </c>
      <c r="B1414" s="385" t="s">
        <v>53</v>
      </c>
      <c r="C1414" s="386" t="s">
        <v>406</v>
      </c>
      <c r="D1414" s="387" t="s">
        <v>407</v>
      </c>
      <c r="E1414" s="388" t="s">
        <v>114</v>
      </c>
      <c r="F1414" s="389">
        <v>566.67999999999995</v>
      </c>
      <c r="G1414" s="390">
        <v>72.34</v>
      </c>
      <c r="H1414" s="389">
        <f>ROUND(G1414*F1414,1)</f>
        <v>40993.599999999999</v>
      </c>
      <c r="I1414" s="442">
        <v>-387.6</v>
      </c>
      <c r="J1414" s="442">
        <v>72.34</v>
      </c>
      <c r="K1414" s="461">
        <f t="shared" ref="K1414" si="149">I1414*J1414</f>
        <v>-28038.984000000004</v>
      </c>
      <c r="L1414" s="468">
        <f t="shared" si="145"/>
        <v>-387.6</v>
      </c>
      <c r="M1414" s="468">
        <f t="shared" si="146"/>
        <v>72.34</v>
      </c>
      <c r="N1414" s="468">
        <f t="shared" si="147"/>
        <v>-28038.984000000004</v>
      </c>
    </row>
    <row r="1415" spans="1:14" x14ac:dyDescent="0.25">
      <c r="A1415" s="398"/>
      <c r="B1415" s="399" t="s">
        <v>72</v>
      </c>
      <c r="C1415" s="400" t="s">
        <v>73</v>
      </c>
      <c r="D1415" s="401" t="s">
        <v>696</v>
      </c>
      <c r="E1415" s="398"/>
      <c r="F1415" s="402">
        <v>566.67999999999995</v>
      </c>
      <c r="G1415" s="403"/>
      <c r="H1415" s="398"/>
      <c r="I1415" s="446"/>
      <c r="J1415" s="446"/>
      <c r="K1415" s="461"/>
      <c r="L1415" s="468">
        <f t="shared" si="145"/>
        <v>0</v>
      </c>
      <c r="M1415" s="468">
        <f t="shared" si="146"/>
        <v>0</v>
      </c>
      <c r="N1415" s="468">
        <f t="shared" si="147"/>
        <v>0</v>
      </c>
    </row>
    <row r="1416" spans="1:14" x14ac:dyDescent="0.25">
      <c r="A1416" s="385" t="s">
        <v>320</v>
      </c>
      <c r="B1416" s="385" t="s">
        <v>53</v>
      </c>
      <c r="C1416" s="386" t="s">
        <v>697</v>
      </c>
      <c r="D1416" s="387" t="s">
        <v>698</v>
      </c>
      <c r="E1416" s="388" t="s">
        <v>67</v>
      </c>
      <c r="F1416" s="389">
        <v>1</v>
      </c>
      <c r="G1416" s="390">
        <v>12224.96</v>
      </c>
      <c r="H1416" s="389">
        <f>ROUND(G1416*F1416,1)</f>
        <v>12225</v>
      </c>
      <c r="I1416" s="445"/>
      <c r="J1416" s="445"/>
      <c r="K1416" s="461"/>
      <c r="L1416" s="468">
        <f t="shared" si="145"/>
        <v>0</v>
      </c>
      <c r="M1416" s="468">
        <f t="shared" si="146"/>
        <v>0</v>
      </c>
      <c r="N1416" s="468">
        <f t="shared" si="147"/>
        <v>0</v>
      </c>
    </row>
    <row r="1417" spans="1:14" x14ac:dyDescent="0.25">
      <c r="A1417" s="378"/>
      <c r="B1417" s="379" t="s">
        <v>48</v>
      </c>
      <c r="C1417" s="383" t="s">
        <v>699</v>
      </c>
      <c r="D1417" s="383" t="s">
        <v>700</v>
      </c>
      <c r="E1417" s="378"/>
      <c r="F1417" s="378"/>
      <c r="G1417" s="381"/>
      <c r="H1417" s="384">
        <f>AV1417</f>
        <v>0</v>
      </c>
      <c r="I1417" s="446"/>
      <c r="J1417" s="446"/>
      <c r="K1417" s="461"/>
      <c r="L1417" s="468">
        <f t="shared" si="145"/>
        <v>0</v>
      </c>
      <c r="M1417" s="468">
        <f t="shared" si="146"/>
        <v>0</v>
      </c>
      <c r="N1417" s="468">
        <f t="shared" si="147"/>
        <v>0</v>
      </c>
    </row>
    <row r="1418" spans="1:14" ht="22.5" x14ac:dyDescent="0.25">
      <c r="A1418" s="385" t="s">
        <v>323</v>
      </c>
      <c r="B1418" s="385" t="s">
        <v>53</v>
      </c>
      <c r="C1418" s="386" t="s">
        <v>701</v>
      </c>
      <c r="D1418" s="387" t="s">
        <v>702</v>
      </c>
      <c r="E1418" s="388" t="s">
        <v>114</v>
      </c>
      <c r="F1418" s="389">
        <v>204</v>
      </c>
      <c r="G1418" s="390">
        <v>282.51</v>
      </c>
      <c r="H1418" s="389">
        <f>ROUND(G1418*F1418,1)</f>
        <v>57632</v>
      </c>
      <c r="I1418" s="445"/>
      <c r="J1418" s="445"/>
      <c r="K1418" s="461"/>
      <c r="L1418" s="468">
        <f t="shared" si="145"/>
        <v>0</v>
      </c>
      <c r="M1418" s="468">
        <f t="shared" si="146"/>
        <v>0</v>
      </c>
      <c r="N1418" s="468">
        <f t="shared" si="147"/>
        <v>0</v>
      </c>
    </row>
    <row r="1419" spans="1:14" x14ac:dyDescent="0.25">
      <c r="A1419" s="409"/>
      <c r="B1419" s="399" t="s">
        <v>72</v>
      </c>
      <c r="C1419" s="410" t="s">
        <v>73</v>
      </c>
      <c r="D1419" s="411" t="s">
        <v>703</v>
      </c>
      <c r="E1419" s="409"/>
      <c r="F1419" s="410" t="s">
        <v>73</v>
      </c>
      <c r="G1419" s="412"/>
      <c r="H1419" s="409"/>
      <c r="I1419" s="446"/>
      <c r="J1419" s="446"/>
      <c r="K1419" s="461"/>
      <c r="L1419" s="468">
        <f t="shared" si="145"/>
        <v>0</v>
      </c>
      <c r="M1419" s="468">
        <f t="shared" si="146"/>
        <v>0</v>
      </c>
      <c r="N1419" s="468">
        <f t="shared" si="147"/>
        <v>0</v>
      </c>
    </row>
    <row r="1420" spans="1:14" x14ac:dyDescent="0.25">
      <c r="A1420" s="398"/>
      <c r="B1420" s="399" t="s">
        <v>72</v>
      </c>
      <c r="C1420" s="400" t="s">
        <v>73</v>
      </c>
      <c r="D1420" s="401" t="s">
        <v>704</v>
      </c>
      <c r="E1420" s="398"/>
      <c r="F1420" s="402">
        <v>204</v>
      </c>
      <c r="G1420" s="403"/>
      <c r="H1420" s="398"/>
      <c r="I1420" s="445"/>
      <c r="J1420" s="445"/>
      <c r="K1420" s="461"/>
      <c r="L1420" s="468">
        <f t="shared" si="145"/>
        <v>0</v>
      </c>
      <c r="M1420" s="468">
        <f t="shared" si="146"/>
        <v>0</v>
      </c>
      <c r="N1420" s="468">
        <f t="shared" si="147"/>
        <v>0</v>
      </c>
    </row>
    <row r="1421" spans="1:14" ht="22.5" x14ac:dyDescent="0.25">
      <c r="A1421" s="385" t="s">
        <v>326</v>
      </c>
      <c r="B1421" s="385" t="s">
        <v>53</v>
      </c>
      <c r="C1421" s="386" t="s">
        <v>705</v>
      </c>
      <c r="D1421" s="387" t="s">
        <v>706</v>
      </c>
      <c r="E1421" s="388" t="s">
        <v>114</v>
      </c>
      <c r="F1421" s="389">
        <v>120</v>
      </c>
      <c r="G1421" s="390">
        <v>235.42</v>
      </c>
      <c r="H1421" s="389">
        <f>ROUND(G1421*F1421,1)</f>
        <v>28250.400000000001</v>
      </c>
      <c r="I1421" s="446"/>
      <c r="J1421" s="446"/>
      <c r="K1421" s="461"/>
      <c r="L1421" s="468">
        <f t="shared" si="145"/>
        <v>0</v>
      </c>
      <c r="M1421" s="468">
        <f t="shared" si="146"/>
        <v>0</v>
      </c>
      <c r="N1421" s="468">
        <f t="shared" si="147"/>
        <v>0</v>
      </c>
    </row>
    <row r="1422" spans="1:14" ht="22.5" x14ac:dyDescent="0.25">
      <c r="A1422" s="409"/>
      <c r="B1422" s="399" t="s">
        <v>72</v>
      </c>
      <c r="C1422" s="410" t="s">
        <v>73</v>
      </c>
      <c r="D1422" s="411" t="s">
        <v>707</v>
      </c>
      <c r="E1422" s="409"/>
      <c r="F1422" s="410" t="s">
        <v>73</v>
      </c>
      <c r="G1422" s="412"/>
      <c r="H1422" s="409"/>
      <c r="I1422" s="446"/>
      <c r="J1422" s="446"/>
      <c r="K1422" s="461"/>
      <c r="L1422" s="468">
        <f t="shared" si="145"/>
        <v>0</v>
      </c>
      <c r="M1422" s="468">
        <f t="shared" si="146"/>
        <v>0</v>
      </c>
      <c r="N1422" s="468">
        <f t="shared" si="147"/>
        <v>0</v>
      </c>
    </row>
    <row r="1423" spans="1:14" x14ac:dyDescent="0.25">
      <c r="A1423" s="398"/>
      <c r="B1423" s="399" t="s">
        <v>72</v>
      </c>
      <c r="C1423" s="400" t="s">
        <v>73</v>
      </c>
      <c r="D1423" s="401" t="s">
        <v>708</v>
      </c>
      <c r="E1423" s="398"/>
      <c r="F1423" s="402">
        <v>120</v>
      </c>
      <c r="G1423" s="403"/>
      <c r="H1423" s="398"/>
      <c r="I1423" s="447"/>
      <c r="J1423" s="447"/>
      <c r="K1423" s="462"/>
      <c r="L1423" s="468">
        <f t="shared" si="145"/>
        <v>0</v>
      </c>
      <c r="M1423" s="468">
        <f t="shared" si="146"/>
        <v>0</v>
      </c>
      <c r="N1423" s="468">
        <f t="shared" si="147"/>
        <v>0</v>
      </c>
    </row>
    <row r="1424" spans="1:14" ht="45" x14ac:dyDescent="0.25">
      <c r="A1424" s="385" t="s">
        <v>329</v>
      </c>
      <c r="B1424" s="385" t="s">
        <v>53</v>
      </c>
      <c r="C1424" s="386" t="s">
        <v>709</v>
      </c>
      <c r="D1424" s="387" t="s">
        <v>710</v>
      </c>
      <c r="E1424" s="388" t="s">
        <v>680</v>
      </c>
      <c r="F1424" s="389">
        <v>12</v>
      </c>
      <c r="G1424" s="390">
        <v>3440.61</v>
      </c>
      <c r="H1424" s="389">
        <f>ROUND(G1424*F1424,1)</f>
        <v>41287.300000000003</v>
      </c>
      <c r="I1424" s="445"/>
      <c r="J1424" s="445"/>
      <c r="K1424" s="461"/>
      <c r="L1424" s="468">
        <f t="shared" si="145"/>
        <v>0</v>
      </c>
      <c r="M1424" s="468">
        <f t="shared" si="146"/>
        <v>0</v>
      </c>
      <c r="N1424" s="468">
        <f t="shared" si="147"/>
        <v>0</v>
      </c>
    </row>
    <row r="1425" spans="1:14" x14ac:dyDescent="0.25">
      <c r="A1425" s="398"/>
      <c r="B1425" s="399" t="s">
        <v>72</v>
      </c>
      <c r="C1425" s="400" t="s">
        <v>73</v>
      </c>
      <c r="D1425" s="401" t="s">
        <v>157</v>
      </c>
      <c r="E1425" s="398"/>
      <c r="F1425" s="402">
        <v>12</v>
      </c>
      <c r="G1425" s="403"/>
      <c r="H1425" s="398"/>
      <c r="I1425" s="446"/>
      <c r="J1425" s="446"/>
      <c r="K1425" s="461"/>
      <c r="L1425" s="468">
        <f t="shared" si="145"/>
        <v>0</v>
      </c>
      <c r="M1425" s="468">
        <f t="shared" si="146"/>
        <v>0</v>
      </c>
      <c r="N1425" s="468">
        <f t="shared" si="147"/>
        <v>0</v>
      </c>
    </row>
    <row r="1426" spans="1:14" ht="45" x14ac:dyDescent="0.25">
      <c r="A1426" s="385" t="s">
        <v>332</v>
      </c>
      <c r="B1426" s="385" t="s">
        <v>53</v>
      </c>
      <c r="C1426" s="386" t="s">
        <v>711</v>
      </c>
      <c r="D1426" s="387" t="s">
        <v>712</v>
      </c>
      <c r="E1426" s="388" t="s">
        <v>114</v>
      </c>
      <c r="F1426" s="389">
        <v>456</v>
      </c>
      <c r="G1426" s="390">
        <v>908.54</v>
      </c>
      <c r="H1426" s="389">
        <f>ROUND(G1426*F1426,1)</f>
        <v>414294.2</v>
      </c>
      <c r="I1426" s="445"/>
      <c r="J1426" s="445"/>
      <c r="K1426" s="461"/>
      <c r="L1426" s="468">
        <f t="shared" si="145"/>
        <v>0</v>
      </c>
      <c r="M1426" s="468">
        <f t="shared" si="146"/>
        <v>0</v>
      </c>
      <c r="N1426" s="468">
        <f t="shared" si="147"/>
        <v>0</v>
      </c>
    </row>
    <row r="1427" spans="1:14" x14ac:dyDescent="0.25">
      <c r="A1427" s="409"/>
      <c r="B1427" s="399" t="s">
        <v>72</v>
      </c>
      <c r="C1427" s="410" t="s">
        <v>73</v>
      </c>
      <c r="D1427" s="411" t="s">
        <v>713</v>
      </c>
      <c r="E1427" s="409"/>
      <c r="F1427" s="410" t="s">
        <v>73</v>
      </c>
      <c r="G1427" s="412"/>
      <c r="H1427" s="409"/>
      <c r="I1427" s="446"/>
      <c r="J1427" s="446"/>
      <c r="K1427" s="461"/>
      <c r="L1427" s="468">
        <f t="shared" si="145"/>
        <v>0</v>
      </c>
      <c r="M1427" s="468">
        <f t="shared" si="146"/>
        <v>0</v>
      </c>
      <c r="N1427" s="468">
        <f t="shared" si="147"/>
        <v>0</v>
      </c>
    </row>
    <row r="1428" spans="1:14" x14ac:dyDescent="0.25">
      <c r="A1428" s="398"/>
      <c r="B1428" s="399" t="s">
        <v>72</v>
      </c>
      <c r="C1428" s="400" t="s">
        <v>73</v>
      </c>
      <c r="D1428" s="401" t="s">
        <v>714</v>
      </c>
      <c r="E1428" s="398"/>
      <c r="F1428" s="402">
        <v>228</v>
      </c>
      <c r="G1428" s="403"/>
      <c r="H1428" s="398"/>
      <c r="I1428" s="445"/>
      <c r="J1428" s="445"/>
      <c r="K1428" s="461"/>
      <c r="L1428" s="468">
        <f t="shared" si="145"/>
        <v>0</v>
      </c>
      <c r="M1428" s="468">
        <f t="shared" si="146"/>
        <v>0</v>
      </c>
      <c r="N1428" s="468">
        <f t="shared" si="147"/>
        <v>0</v>
      </c>
    </row>
    <row r="1429" spans="1:14" x14ac:dyDescent="0.25">
      <c r="A1429" s="409"/>
      <c r="B1429" s="399" t="s">
        <v>72</v>
      </c>
      <c r="C1429" s="410" t="s">
        <v>73</v>
      </c>
      <c r="D1429" s="411" t="s">
        <v>715</v>
      </c>
      <c r="E1429" s="409"/>
      <c r="F1429" s="410" t="s">
        <v>73</v>
      </c>
      <c r="G1429" s="412"/>
      <c r="H1429" s="409"/>
      <c r="I1429" s="446"/>
      <c r="J1429" s="446"/>
      <c r="K1429" s="461"/>
      <c r="L1429" s="468">
        <f t="shared" si="145"/>
        <v>0</v>
      </c>
      <c r="M1429" s="468">
        <f t="shared" si="146"/>
        <v>0</v>
      </c>
      <c r="N1429" s="468">
        <f t="shared" si="147"/>
        <v>0</v>
      </c>
    </row>
    <row r="1430" spans="1:14" x14ac:dyDescent="0.25">
      <c r="A1430" s="398"/>
      <c r="B1430" s="399" t="s">
        <v>72</v>
      </c>
      <c r="C1430" s="400" t="s">
        <v>73</v>
      </c>
      <c r="D1430" s="401" t="s">
        <v>714</v>
      </c>
      <c r="E1430" s="398"/>
      <c r="F1430" s="402">
        <v>228</v>
      </c>
      <c r="G1430" s="403"/>
      <c r="H1430" s="398"/>
      <c r="I1430" s="445"/>
      <c r="J1430" s="445"/>
      <c r="K1430" s="461"/>
      <c r="L1430" s="468">
        <f t="shared" si="145"/>
        <v>0</v>
      </c>
      <c r="M1430" s="468">
        <f t="shared" si="146"/>
        <v>0</v>
      </c>
      <c r="N1430" s="468">
        <f t="shared" si="147"/>
        <v>0</v>
      </c>
    </row>
    <row r="1431" spans="1:14" x14ac:dyDescent="0.25">
      <c r="A1431" s="404"/>
      <c r="B1431" s="399" t="s">
        <v>72</v>
      </c>
      <c r="C1431" s="405" t="s">
        <v>73</v>
      </c>
      <c r="D1431" s="406" t="s">
        <v>496</v>
      </c>
      <c r="E1431" s="404"/>
      <c r="F1431" s="407">
        <v>456</v>
      </c>
      <c r="G1431" s="408"/>
      <c r="H1431" s="404"/>
      <c r="I1431" s="446"/>
      <c r="J1431" s="446"/>
      <c r="K1431" s="461"/>
      <c r="L1431" s="468">
        <f t="shared" si="145"/>
        <v>0</v>
      </c>
      <c r="M1431" s="468">
        <f t="shared" si="146"/>
        <v>0</v>
      </c>
      <c r="N1431" s="468">
        <f t="shared" si="147"/>
        <v>0</v>
      </c>
    </row>
    <row r="1432" spans="1:14" ht="22.5" x14ac:dyDescent="0.25">
      <c r="A1432" s="385" t="s">
        <v>335</v>
      </c>
      <c r="B1432" s="385" t="s">
        <v>53</v>
      </c>
      <c r="C1432" s="386" t="s">
        <v>716</v>
      </c>
      <c r="D1432" s="387" t="s">
        <v>717</v>
      </c>
      <c r="E1432" s="388" t="s">
        <v>56</v>
      </c>
      <c r="F1432" s="389">
        <v>16.64</v>
      </c>
      <c r="G1432" s="390">
        <v>854.89</v>
      </c>
      <c r="H1432" s="389">
        <f>ROUND(G1432*F1432,1)</f>
        <v>14225.4</v>
      </c>
      <c r="I1432" s="445"/>
      <c r="J1432" s="445"/>
      <c r="K1432" s="461"/>
      <c r="L1432" s="468">
        <f t="shared" si="145"/>
        <v>0</v>
      </c>
      <c r="M1432" s="468">
        <f t="shared" si="146"/>
        <v>0</v>
      </c>
      <c r="N1432" s="468">
        <f t="shared" si="147"/>
        <v>0</v>
      </c>
    </row>
    <row r="1433" spans="1:14" x14ac:dyDescent="0.25">
      <c r="A1433" s="398"/>
      <c r="B1433" s="399" t="s">
        <v>72</v>
      </c>
      <c r="C1433" s="400" t="s">
        <v>73</v>
      </c>
      <c r="D1433" s="401" t="s">
        <v>718</v>
      </c>
      <c r="E1433" s="398"/>
      <c r="F1433" s="402">
        <v>16.64</v>
      </c>
      <c r="G1433" s="403"/>
      <c r="H1433" s="398"/>
      <c r="I1433" s="446"/>
      <c r="J1433" s="446"/>
      <c r="K1433" s="461"/>
      <c r="L1433" s="468">
        <f t="shared" si="145"/>
        <v>0</v>
      </c>
      <c r="M1433" s="468">
        <f t="shared" si="146"/>
        <v>0</v>
      </c>
      <c r="N1433" s="468">
        <f t="shared" si="147"/>
        <v>0</v>
      </c>
    </row>
    <row r="1434" spans="1:14" ht="22.5" x14ac:dyDescent="0.25">
      <c r="A1434" s="385" t="s">
        <v>338</v>
      </c>
      <c r="B1434" s="385" t="s">
        <v>53</v>
      </c>
      <c r="C1434" s="386" t="s">
        <v>719</v>
      </c>
      <c r="D1434" s="387" t="s">
        <v>720</v>
      </c>
      <c r="E1434" s="388" t="s">
        <v>114</v>
      </c>
      <c r="F1434" s="389">
        <v>324</v>
      </c>
      <c r="G1434" s="390">
        <v>19.73</v>
      </c>
      <c r="H1434" s="389">
        <f>ROUND(G1434*F1434,1)</f>
        <v>6392.5</v>
      </c>
      <c r="I1434" s="445"/>
      <c r="J1434" s="445"/>
      <c r="K1434" s="461"/>
      <c r="L1434" s="468">
        <f t="shared" si="145"/>
        <v>0</v>
      </c>
      <c r="M1434" s="468">
        <f t="shared" si="146"/>
        <v>0</v>
      </c>
      <c r="N1434" s="468">
        <f t="shared" si="147"/>
        <v>0</v>
      </c>
    </row>
    <row r="1435" spans="1:14" x14ac:dyDescent="0.25">
      <c r="A1435" s="398"/>
      <c r="B1435" s="399" t="s">
        <v>72</v>
      </c>
      <c r="C1435" s="400" t="s">
        <v>73</v>
      </c>
      <c r="D1435" s="401" t="s">
        <v>721</v>
      </c>
      <c r="E1435" s="398"/>
      <c r="F1435" s="402">
        <v>324</v>
      </c>
      <c r="G1435" s="403"/>
      <c r="H1435" s="398"/>
      <c r="I1435" s="446"/>
      <c r="J1435" s="446"/>
      <c r="K1435" s="461"/>
      <c r="L1435" s="468">
        <f t="shared" si="145"/>
        <v>0</v>
      </c>
      <c r="M1435" s="468">
        <f t="shared" si="146"/>
        <v>0</v>
      </c>
      <c r="N1435" s="468">
        <f t="shared" si="147"/>
        <v>0</v>
      </c>
    </row>
    <row r="1436" spans="1:14" ht="22.5" x14ac:dyDescent="0.25">
      <c r="A1436" s="385" t="s">
        <v>341</v>
      </c>
      <c r="B1436" s="385" t="s">
        <v>53</v>
      </c>
      <c r="C1436" s="386" t="s">
        <v>722</v>
      </c>
      <c r="D1436" s="387" t="s">
        <v>723</v>
      </c>
      <c r="E1436" s="388" t="s">
        <v>114</v>
      </c>
      <c r="F1436" s="389">
        <v>324</v>
      </c>
      <c r="G1436" s="390">
        <v>13.15</v>
      </c>
      <c r="H1436" s="389">
        <f>ROUND(G1436*F1436,1)</f>
        <v>4260.6000000000004</v>
      </c>
      <c r="I1436" s="445"/>
      <c r="J1436" s="445"/>
      <c r="K1436" s="461"/>
      <c r="L1436" s="468">
        <f t="shared" si="145"/>
        <v>0</v>
      </c>
      <c r="M1436" s="468">
        <f t="shared" si="146"/>
        <v>0</v>
      </c>
      <c r="N1436" s="468">
        <f t="shared" si="147"/>
        <v>0</v>
      </c>
    </row>
    <row r="1437" spans="1:14" x14ac:dyDescent="0.25">
      <c r="A1437" s="398"/>
      <c r="B1437" s="399" t="s">
        <v>72</v>
      </c>
      <c r="C1437" s="400" t="s">
        <v>73</v>
      </c>
      <c r="D1437" s="401" t="s">
        <v>721</v>
      </c>
      <c r="E1437" s="398"/>
      <c r="F1437" s="402">
        <v>324</v>
      </c>
      <c r="G1437" s="403"/>
      <c r="H1437" s="398"/>
      <c r="I1437" s="446"/>
      <c r="J1437" s="446"/>
      <c r="K1437" s="461"/>
      <c r="L1437" s="468">
        <f t="shared" si="145"/>
        <v>0</v>
      </c>
      <c r="M1437" s="468">
        <f t="shared" si="146"/>
        <v>0</v>
      </c>
      <c r="N1437" s="468">
        <f t="shared" si="147"/>
        <v>0</v>
      </c>
    </row>
    <row r="1438" spans="1:14" ht="22.5" x14ac:dyDescent="0.25">
      <c r="A1438" s="385" t="s">
        <v>344</v>
      </c>
      <c r="B1438" s="385" t="s">
        <v>53</v>
      </c>
      <c r="C1438" s="386" t="s">
        <v>724</v>
      </c>
      <c r="D1438" s="387" t="s">
        <v>725</v>
      </c>
      <c r="E1438" s="388" t="s">
        <v>680</v>
      </c>
      <c r="F1438" s="389">
        <v>1</v>
      </c>
      <c r="G1438" s="390">
        <v>8548.93</v>
      </c>
      <c r="H1438" s="389">
        <f>ROUND(G1438*F1438,1)</f>
        <v>8548.9</v>
      </c>
      <c r="I1438" s="445"/>
      <c r="J1438" s="445"/>
      <c r="K1438" s="461"/>
      <c r="L1438" s="468">
        <f t="shared" si="145"/>
        <v>0</v>
      </c>
      <c r="M1438" s="468">
        <f t="shared" si="146"/>
        <v>0</v>
      </c>
      <c r="N1438" s="468">
        <f t="shared" si="147"/>
        <v>0</v>
      </c>
    </row>
    <row r="1439" spans="1:14" x14ac:dyDescent="0.25">
      <c r="A1439" s="398"/>
      <c r="B1439" s="399" t="s">
        <v>72</v>
      </c>
      <c r="C1439" s="400" t="s">
        <v>73</v>
      </c>
      <c r="D1439" s="401" t="s">
        <v>97</v>
      </c>
      <c r="E1439" s="398"/>
      <c r="F1439" s="402">
        <v>1</v>
      </c>
      <c r="G1439" s="403"/>
      <c r="H1439" s="398"/>
      <c r="I1439" s="446"/>
      <c r="J1439" s="446"/>
      <c r="K1439" s="461"/>
      <c r="L1439" s="468">
        <f t="shared" si="145"/>
        <v>0</v>
      </c>
      <c r="M1439" s="468">
        <f t="shared" si="146"/>
        <v>0</v>
      </c>
      <c r="N1439" s="468">
        <f t="shared" si="147"/>
        <v>0</v>
      </c>
    </row>
    <row r="1440" spans="1:14" ht="45" x14ac:dyDescent="0.25">
      <c r="A1440" s="385" t="s">
        <v>347</v>
      </c>
      <c r="B1440" s="385" t="s">
        <v>53</v>
      </c>
      <c r="C1440" s="386" t="s">
        <v>726</v>
      </c>
      <c r="D1440" s="387" t="s">
        <v>727</v>
      </c>
      <c r="E1440" s="388" t="s">
        <v>680</v>
      </c>
      <c r="F1440" s="389">
        <v>2</v>
      </c>
      <c r="G1440" s="390">
        <v>13152.19</v>
      </c>
      <c r="H1440" s="389">
        <f>ROUND(G1440*F1440,1)</f>
        <v>26304.400000000001</v>
      </c>
      <c r="I1440" s="445"/>
      <c r="J1440" s="445"/>
      <c r="K1440" s="461"/>
      <c r="L1440" s="468">
        <f t="shared" si="145"/>
        <v>0</v>
      </c>
      <c r="M1440" s="468">
        <f t="shared" si="146"/>
        <v>0</v>
      </c>
      <c r="N1440" s="468">
        <f t="shared" si="147"/>
        <v>0</v>
      </c>
    </row>
    <row r="1441" spans="1:14" x14ac:dyDescent="0.25">
      <c r="A1441" s="409"/>
      <c r="B1441" s="399" t="s">
        <v>72</v>
      </c>
      <c r="C1441" s="410" t="s">
        <v>73</v>
      </c>
      <c r="D1441" s="411" t="s">
        <v>728</v>
      </c>
      <c r="E1441" s="409"/>
      <c r="F1441" s="410" t="s">
        <v>73</v>
      </c>
      <c r="G1441" s="412"/>
      <c r="H1441" s="409"/>
      <c r="I1441" s="446"/>
      <c r="J1441" s="446"/>
      <c r="K1441" s="461"/>
      <c r="L1441" s="468">
        <f t="shared" si="145"/>
        <v>0</v>
      </c>
      <c r="M1441" s="468">
        <f t="shared" si="146"/>
        <v>0</v>
      </c>
      <c r="N1441" s="468">
        <f t="shared" si="147"/>
        <v>0</v>
      </c>
    </row>
    <row r="1442" spans="1:14" ht="22.5" x14ac:dyDescent="0.25">
      <c r="A1442" s="409"/>
      <c r="B1442" s="399" t="s">
        <v>72</v>
      </c>
      <c r="C1442" s="410" t="s">
        <v>73</v>
      </c>
      <c r="D1442" s="411" t="s">
        <v>729</v>
      </c>
      <c r="E1442" s="409"/>
      <c r="F1442" s="410" t="s">
        <v>73</v>
      </c>
      <c r="G1442" s="412"/>
      <c r="H1442" s="409"/>
      <c r="I1442" s="445"/>
      <c r="J1442" s="445"/>
      <c r="K1442" s="461"/>
      <c r="L1442" s="468">
        <f t="shared" si="145"/>
        <v>0</v>
      </c>
      <c r="M1442" s="468">
        <f t="shared" si="146"/>
        <v>0</v>
      </c>
      <c r="N1442" s="468">
        <f t="shared" si="147"/>
        <v>0</v>
      </c>
    </row>
    <row r="1443" spans="1:14" x14ac:dyDescent="0.25">
      <c r="A1443" s="398"/>
      <c r="B1443" s="399" t="s">
        <v>72</v>
      </c>
      <c r="C1443" s="400" t="s">
        <v>73</v>
      </c>
      <c r="D1443" s="401" t="s">
        <v>130</v>
      </c>
      <c r="E1443" s="398"/>
      <c r="F1443" s="402">
        <v>2</v>
      </c>
      <c r="G1443" s="403"/>
      <c r="H1443" s="398"/>
      <c r="I1443" s="446"/>
      <c r="J1443" s="446"/>
      <c r="K1443" s="461"/>
      <c r="L1443" s="468">
        <f t="shared" si="145"/>
        <v>0</v>
      </c>
      <c r="M1443" s="468">
        <f t="shared" si="146"/>
        <v>0</v>
      </c>
      <c r="N1443" s="468">
        <f t="shared" si="147"/>
        <v>0</v>
      </c>
    </row>
    <row r="1444" spans="1:14" x14ac:dyDescent="0.25">
      <c r="A1444" s="378"/>
      <c r="B1444" s="379" t="s">
        <v>48</v>
      </c>
      <c r="C1444" s="383" t="s">
        <v>119</v>
      </c>
      <c r="D1444" s="383" t="s">
        <v>120</v>
      </c>
      <c r="E1444" s="378"/>
      <c r="F1444" s="378"/>
      <c r="G1444" s="381"/>
      <c r="H1444" s="384">
        <f>AV1444</f>
        <v>0</v>
      </c>
      <c r="I1444" s="445"/>
      <c r="J1444" s="445"/>
      <c r="K1444" s="461"/>
      <c r="L1444" s="468">
        <f t="shared" si="145"/>
        <v>0</v>
      </c>
      <c r="M1444" s="468">
        <f t="shared" si="146"/>
        <v>0</v>
      </c>
      <c r="N1444" s="468">
        <f t="shared" si="147"/>
        <v>0</v>
      </c>
    </row>
    <row r="1445" spans="1:14" x14ac:dyDescent="0.25">
      <c r="A1445" s="385" t="s">
        <v>350</v>
      </c>
      <c r="B1445" s="385" t="s">
        <v>53</v>
      </c>
      <c r="C1445" s="386" t="s">
        <v>122</v>
      </c>
      <c r="D1445" s="387" t="s">
        <v>123</v>
      </c>
      <c r="E1445" s="388" t="s">
        <v>43</v>
      </c>
      <c r="F1445" s="389">
        <v>293.08</v>
      </c>
      <c r="G1445" s="390">
        <v>183.8</v>
      </c>
      <c r="H1445" s="389">
        <f>ROUND(G1445*F1445,1)</f>
        <v>53868.1</v>
      </c>
      <c r="I1445" s="443">
        <v>-24.8064</v>
      </c>
      <c r="J1445" s="443">
        <v>183.8</v>
      </c>
      <c r="K1445" s="461">
        <f>I1445*J1445</f>
        <v>-4559.4163200000003</v>
      </c>
      <c r="L1445" s="468">
        <f t="shared" si="145"/>
        <v>-24.8064</v>
      </c>
      <c r="M1445" s="468">
        <f t="shared" si="146"/>
        <v>183.8</v>
      </c>
      <c r="N1445" s="468">
        <f t="shared" si="147"/>
        <v>-4559.4163200000003</v>
      </c>
    </row>
    <row r="1446" spans="1:14" ht="22.5" x14ac:dyDescent="0.25">
      <c r="A1446" s="385" t="s">
        <v>353</v>
      </c>
      <c r="B1446" s="385" t="s">
        <v>53</v>
      </c>
      <c r="C1446" s="386" t="s">
        <v>417</v>
      </c>
      <c r="D1446" s="387" t="s">
        <v>418</v>
      </c>
      <c r="E1446" s="388" t="s">
        <v>43</v>
      </c>
      <c r="F1446" s="389">
        <v>155.94999999999999</v>
      </c>
      <c r="G1446" s="390">
        <v>257.77999999999997</v>
      </c>
      <c r="H1446" s="389">
        <f>ROUND(G1446*F1446,1)</f>
        <v>40200.800000000003</v>
      </c>
      <c r="I1446" s="443">
        <v>-24.8064</v>
      </c>
      <c r="J1446" s="443">
        <v>257.77999999999997</v>
      </c>
      <c r="K1446" s="461">
        <f>I1446*J1446</f>
        <v>-6394.5937919999997</v>
      </c>
      <c r="L1446" s="468">
        <f t="shared" si="145"/>
        <v>-24.8064</v>
      </c>
      <c r="M1446" s="468">
        <f t="shared" si="146"/>
        <v>257.77999999999997</v>
      </c>
      <c r="N1446" s="468">
        <f t="shared" si="147"/>
        <v>-6394.5937919999997</v>
      </c>
    </row>
    <row r="1447" spans="1:14" x14ac:dyDescent="0.25">
      <c r="A1447" s="398"/>
      <c r="B1447" s="399" t="s">
        <v>72</v>
      </c>
      <c r="C1447" s="400" t="s">
        <v>73</v>
      </c>
      <c r="D1447" s="401" t="s">
        <v>730</v>
      </c>
      <c r="E1447" s="398"/>
      <c r="F1447" s="402">
        <v>76.16</v>
      </c>
      <c r="G1447" s="403"/>
      <c r="H1447" s="398"/>
      <c r="I1447" s="446"/>
      <c r="J1447" s="446"/>
      <c r="K1447" s="461"/>
      <c r="L1447" s="468">
        <f t="shared" si="145"/>
        <v>0</v>
      </c>
      <c r="M1447" s="468">
        <f t="shared" si="146"/>
        <v>0</v>
      </c>
      <c r="N1447" s="468">
        <f t="shared" si="147"/>
        <v>0</v>
      </c>
    </row>
    <row r="1448" spans="1:14" x14ac:dyDescent="0.25">
      <c r="A1448" s="398"/>
      <c r="B1448" s="399" t="s">
        <v>72</v>
      </c>
      <c r="C1448" s="400" t="s">
        <v>73</v>
      </c>
      <c r="D1448" s="401" t="s">
        <v>536</v>
      </c>
      <c r="E1448" s="398"/>
      <c r="F1448" s="402">
        <v>0</v>
      </c>
      <c r="G1448" s="403"/>
      <c r="H1448" s="398"/>
      <c r="I1448" s="446"/>
      <c r="J1448" s="446"/>
      <c r="K1448" s="461"/>
      <c r="L1448" s="468">
        <f t="shared" si="145"/>
        <v>0</v>
      </c>
      <c r="M1448" s="468">
        <f t="shared" si="146"/>
        <v>0</v>
      </c>
      <c r="N1448" s="468">
        <f t="shared" si="147"/>
        <v>0</v>
      </c>
    </row>
    <row r="1449" spans="1:14" x14ac:dyDescent="0.25">
      <c r="A1449" s="398"/>
      <c r="B1449" s="399" t="s">
        <v>72</v>
      </c>
      <c r="C1449" s="400" t="s">
        <v>73</v>
      </c>
      <c r="D1449" s="401" t="s">
        <v>731</v>
      </c>
      <c r="E1449" s="398"/>
      <c r="F1449" s="402">
        <v>79.790000000000006</v>
      </c>
      <c r="G1449" s="403"/>
      <c r="H1449" s="398"/>
      <c r="I1449" s="445"/>
      <c r="J1449" s="445"/>
      <c r="K1449" s="461"/>
      <c r="L1449" s="468">
        <f t="shared" si="145"/>
        <v>0</v>
      </c>
      <c r="M1449" s="468">
        <f t="shared" si="146"/>
        <v>0</v>
      </c>
      <c r="N1449" s="468">
        <f t="shared" si="147"/>
        <v>0</v>
      </c>
    </row>
    <row r="1450" spans="1:14" x14ac:dyDescent="0.25">
      <c r="A1450" s="398"/>
      <c r="B1450" s="399" t="s">
        <v>72</v>
      </c>
      <c r="C1450" s="400" t="s">
        <v>73</v>
      </c>
      <c r="D1450" s="401" t="s">
        <v>538</v>
      </c>
      <c r="E1450" s="398"/>
      <c r="F1450" s="402">
        <v>0</v>
      </c>
      <c r="G1450" s="403"/>
      <c r="H1450" s="398"/>
      <c r="I1450" s="446"/>
      <c r="J1450" s="446"/>
      <c r="K1450" s="461"/>
      <c r="L1450" s="468">
        <f t="shared" si="145"/>
        <v>0</v>
      </c>
      <c r="M1450" s="468">
        <f t="shared" si="146"/>
        <v>0</v>
      </c>
      <c r="N1450" s="468">
        <f t="shared" si="147"/>
        <v>0</v>
      </c>
    </row>
    <row r="1451" spans="1:14" x14ac:dyDescent="0.25">
      <c r="A1451" s="404"/>
      <c r="B1451" s="399" t="s">
        <v>72</v>
      </c>
      <c r="C1451" s="405" t="s">
        <v>73</v>
      </c>
      <c r="D1451" s="406" t="s">
        <v>496</v>
      </c>
      <c r="E1451" s="404"/>
      <c r="F1451" s="407">
        <v>155.94999999999999</v>
      </c>
      <c r="G1451" s="408"/>
      <c r="H1451" s="404"/>
      <c r="I1451" s="446"/>
      <c r="J1451" s="446"/>
      <c r="K1451" s="461"/>
      <c r="L1451" s="468">
        <f t="shared" si="145"/>
        <v>0</v>
      </c>
      <c r="M1451" s="468">
        <f t="shared" si="146"/>
        <v>0</v>
      </c>
      <c r="N1451" s="468">
        <f t="shared" si="147"/>
        <v>0</v>
      </c>
    </row>
    <row r="1452" spans="1:14" ht="22.5" x14ac:dyDescent="0.25">
      <c r="A1452" s="385" t="s">
        <v>83</v>
      </c>
      <c r="B1452" s="385" t="s">
        <v>53</v>
      </c>
      <c r="C1452" s="386" t="s">
        <v>420</v>
      </c>
      <c r="D1452" s="387" t="s">
        <v>421</v>
      </c>
      <c r="E1452" s="388" t="s">
        <v>43</v>
      </c>
      <c r="F1452" s="389">
        <v>137.13999999999999</v>
      </c>
      <c r="G1452" s="390">
        <v>154.66999999999999</v>
      </c>
      <c r="H1452" s="389">
        <f>ROUND(G1452*F1452,1)</f>
        <v>21211.4</v>
      </c>
      <c r="I1452" s="445"/>
      <c r="J1452" s="445"/>
      <c r="K1452" s="461"/>
      <c r="L1452" s="468">
        <f t="shared" si="145"/>
        <v>0</v>
      </c>
      <c r="M1452" s="468">
        <f t="shared" si="146"/>
        <v>0</v>
      </c>
      <c r="N1452" s="468">
        <f t="shared" si="147"/>
        <v>0</v>
      </c>
    </row>
    <row r="1453" spans="1:14" x14ac:dyDescent="0.25">
      <c r="A1453" s="398"/>
      <c r="B1453" s="399" t="s">
        <v>72</v>
      </c>
      <c r="C1453" s="400" t="s">
        <v>73</v>
      </c>
      <c r="D1453" s="401" t="s">
        <v>539</v>
      </c>
      <c r="E1453" s="398"/>
      <c r="F1453" s="402">
        <v>0</v>
      </c>
      <c r="G1453" s="403"/>
      <c r="H1453" s="398"/>
      <c r="I1453" s="446"/>
      <c r="J1453" s="446"/>
      <c r="K1453" s="461"/>
      <c r="L1453" s="468">
        <f t="shared" si="145"/>
        <v>0</v>
      </c>
      <c r="M1453" s="468">
        <f t="shared" si="146"/>
        <v>0</v>
      </c>
      <c r="N1453" s="468">
        <f t="shared" si="147"/>
        <v>0</v>
      </c>
    </row>
    <row r="1454" spans="1:14" x14ac:dyDescent="0.25">
      <c r="A1454" s="398"/>
      <c r="B1454" s="399" t="s">
        <v>72</v>
      </c>
      <c r="C1454" s="400" t="s">
        <v>73</v>
      </c>
      <c r="D1454" s="401" t="s">
        <v>540</v>
      </c>
      <c r="E1454" s="398"/>
      <c r="F1454" s="402">
        <v>0</v>
      </c>
      <c r="G1454" s="403"/>
      <c r="H1454" s="398"/>
      <c r="I1454" s="445"/>
      <c r="J1454" s="445"/>
      <c r="K1454" s="461"/>
      <c r="L1454" s="468">
        <f t="shared" si="145"/>
        <v>0</v>
      </c>
      <c r="M1454" s="468">
        <f t="shared" si="146"/>
        <v>0</v>
      </c>
      <c r="N1454" s="468">
        <f t="shared" si="147"/>
        <v>0</v>
      </c>
    </row>
    <row r="1455" spans="1:14" x14ac:dyDescent="0.25">
      <c r="A1455" s="398"/>
      <c r="B1455" s="399" t="s">
        <v>72</v>
      </c>
      <c r="C1455" s="400" t="s">
        <v>73</v>
      </c>
      <c r="D1455" s="401" t="s">
        <v>541</v>
      </c>
      <c r="E1455" s="398"/>
      <c r="F1455" s="402">
        <v>0</v>
      </c>
      <c r="G1455" s="403"/>
      <c r="H1455" s="398"/>
      <c r="I1455" s="446"/>
      <c r="J1455" s="446"/>
      <c r="K1455" s="461"/>
      <c r="L1455" s="468">
        <f t="shared" si="145"/>
        <v>0</v>
      </c>
      <c r="M1455" s="468">
        <f t="shared" si="146"/>
        <v>0</v>
      </c>
      <c r="N1455" s="468">
        <f t="shared" si="147"/>
        <v>0</v>
      </c>
    </row>
    <row r="1456" spans="1:14" x14ac:dyDescent="0.25">
      <c r="A1456" s="398"/>
      <c r="B1456" s="399" t="s">
        <v>72</v>
      </c>
      <c r="C1456" s="400" t="s">
        <v>73</v>
      </c>
      <c r="D1456" s="401" t="s">
        <v>542</v>
      </c>
      <c r="E1456" s="398"/>
      <c r="F1456" s="402">
        <v>0</v>
      </c>
      <c r="G1456" s="403"/>
      <c r="H1456" s="398"/>
      <c r="I1456" s="446"/>
      <c r="J1456" s="446"/>
      <c r="K1456" s="461"/>
      <c r="L1456" s="468">
        <f t="shared" si="145"/>
        <v>0</v>
      </c>
      <c r="M1456" s="468">
        <f t="shared" si="146"/>
        <v>0</v>
      </c>
      <c r="N1456" s="468">
        <f t="shared" si="147"/>
        <v>0</v>
      </c>
    </row>
    <row r="1457" spans="1:14" x14ac:dyDescent="0.25">
      <c r="A1457" s="398"/>
      <c r="B1457" s="399" t="s">
        <v>72</v>
      </c>
      <c r="C1457" s="400" t="s">
        <v>73</v>
      </c>
      <c r="D1457" s="401" t="s">
        <v>732</v>
      </c>
      <c r="E1457" s="398"/>
      <c r="F1457" s="402">
        <v>137.13999999999999</v>
      </c>
      <c r="G1457" s="403"/>
      <c r="H1457" s="398"/>
      <c r="I1457" s="445"/>
      <c r="J1457" s="445"/>
      <c r="K1457" s="461"/>
      <c r="L1457" s="468">
        <f t="shared" si="145"/>
        <v>0</v>
      </c>
      <c r="M1457" s="468">
        <f t="shared" si="146"/>
        <v>0</v>
      </c>
      <c r="N1457" s="468">
        <f t="shared" si="147"/>
        <v>0</v>
      </c>
    </row>
    <row r="1458" spans="1:14" x14ac:dyDescent="0.25">
      <c r="A1458" s="398"/>
      <c r="B1458" s="399" t="s">
        <v>72</v>
      </c>
      <c r="C1458" s="400" t="s">
        <v>73</v>
      </c>
      <c r="D1458" s="401" t="s">
        <v>544</v>
      </c>
      <c r="E1458" s="398"/>
      <c r="F1458" s="402">
        <v>0</v>
      </c>
      <c r="G1458" s="403"/>
      <c r="H1458" s="398"/>
      <c r="I1458" s="446"/>
      <c r="J1458" s="446"/>
      <c r="K1458" s="461"/>
      <c r="L1458" s="468">
        <f t="shared" si="145"/>
        <v>0</v>
      </c>
      <c r="M1458" s="468">
        <f t="shared" si="146"/>
        <v>0</v>
      </c>
      <c r="N1458" s="468">
        <f t="shared" si="147"/>
        <v>0</v>
      </c>
    </row>
    <row r="1459" spans="1:14" x14ac:dyDescent="0.25">
      <c r="A1459" s="398"/>
      <c r="B1459" s="399" t="s">
        <v>72</v>
      </c>
      <c r="C1459" s="400" t="s">
        <v>73</v>
      </c>
      <c r="D1459" s="401" t="s">
        <v>545</v>
      </c>
      <c r="E1459" s="398"/>
      <c r="F1459" s="402">
        <v>0</v>
      </c>
      <c r="G1459" s="403"/>
      <c r="H1459" s="398"/>
      <c r="I1459" s="446"/>
      <c r="J1459" s="446"/>
      <c r="K1459" s="461"/>
      <c r="L1459" s="468">
        <f t="shared" si="145"/>
        <v>0</v>
      </c>
      <c r="M1459" s="468">
        <f t="shared" si="146"/>
        <v>0</v>
      </c>
      <c r="N1459" s="468">
        <f t="shared" si="147"/>
        <v>0</v>
      </c>
    </row>
    <row r="1460" spans="1:14" x14ac:dyDescent="0.25">
      <c r="A1460" s="404"/>
      <c r="B1460" s="399" t="s">
        <v>72</v>
      </c>
      <c r="C1460" s="405" t="s">
        <v>73</v>
      </c>
      <c r="D1460" s="406" t="s">
        <v>496</v>
      </c>
      <c r="E1460" s="404"/>
      <c r="F1460" s="407">
        <v>137.13999999999999</v>
      </c>
      <c r="G1460" s="408"/>
      <c r="H1460" s="404"/>
      <c r="I1460" s="445"/>
      <c r="J1460" s="445"/>
      <c r="K1460" s="461"/>
      <c r="L1460" s="468">
        <f t="shared" si="145"/>
        <v>0</v>
      </c>
      <c r="M1460" s="468">
        <f t="shared" si="146"/>
        <v>0</v>
      </c>
      <c r="N1460" s="468">
        <f t="shared" si="147"/>
        <v>0</v>
      </c>
    </row>
    <row r="1461" spans="1:14" x14ac:dyDescent="0.25">
      <c r="A1461" s="378"/>
      <c r="B1461" s="379" t="s">
        <v>48</v>
      </c>
      <c r="C1461" s="383" t="s">
        <v>422</v>
      </c>
      <c r="D1461" s="383" t="s">
        <v>423</v>
      </c>
      <c r="E1461" s="378"/>
      <c r="F1461" s="378"/>
      <c r="G1461" s="381"/>
      <c r="H1461" s="384">
        <f>AV1461</f>
        <v>0</v>
      </c>
      <c r="I1461" s="446"/>
      <c r="J1461" s="446"/>
      <c r="K1461" s="461"/>
      <c r="L1461" s="468">
        <f t="shared" ref="L1461:L1486" si="150">I1461</f>
        <v>0</v>
      </c>
      <c r="M1461" s="468">
        <f t="shared" ref="M1461:M1486" si="151">J1461</f>
        <v>0</v>
      </c>
      <c r="N1461" s="468">
        <f t="shared" ref="N1461:N1486" si="152">L1461*M1461</f>
        <v>0</v>
      </c>
    </row>
    <row r="1462" spans="1:14" x14ac:dyDescent="0.25">
      <c r="A1462" s="385" t="s">
        <v>358</v>
      </c>
      <c r="B1462" s="385" t="s">
        <v>53</v>
      </c>
      <c r="C1462" s="386" t="s">
        <v>733</v>
      </c>
      <c r="D1462" s="387" t="s">
        <v>734</v>
      </c>
      <c r="E1462" s="388" t="s">
        <v>43</v>
      </c>
      <c r="F1462" s="389">
        <v>607.19000000000005</v>
      </c>
      <c r="G1462" s="390">
        <v>114.42</v>
      </c>
      <c r="H1462" s="389">
        <f>ROUND(G1462*F1462,1)</f>
        <v>69474.7</v>
      </c>
      <c r="I1462" s="445"/>
      <c r="J1462" s="445"/>
      <c r="K1462" s="461"/>
      <c r="L1462" s="468">
        <f t="shared" si="150"/>
        <v>0</v>
      </c>
      <c r="M1462" s="468">
        <f t="shared" si="151"/>
        <v>0</v>
      </c>
      <c r="N1462" s="468">
        <f t="shared" si="152"/>
        <v>0</v>
      </c>
    </row>
    <row r="1463" spans="1:14" ht="15.75" x14ac:dyDescent="0.25">
      <c r="A1463" s="378"/>
      <c r="B1463" s="379" t="s">
        <v>48</v>
      </c>
      <c r="C1463" s="380" t="s">
        <v>69</v>
      </c>
      <c r="D1463" s="380" t="s">
        <v>735</v>
      </c>
      <c r="E1463" s="378"/>
      <c r="F1463" s="378"/>
      <c r="G1463" s="381"/>
      <c r="H1463" s="382">
        <f>AV1463</f>
        <v>0</v>
      </c>
      <c r="I1463" s="446"/>
      <c r="J1463" s="446"/>
      <c r="K1463" s="461"/>
      <c r="L1463" s="468">
        <f t="shared" si="150"/>
        <v>0</v>
      </c>
      <c r="M1463" s="468">
        <f t="shared" si="151"/>
        <v>0</v>
      </c>
      <c r="N1463" s="468">
        <f t="shared" si="152"/>
        <v>0</v>
      </c>
    </row>
    <row r="1464" spans="1:14" x14ac:dyDescent="0.25">
      <c r="A1464" s="378"/>
      <c r="B1464" s="379" t="s">
        <v>48</v>
      </c>
      <c r="C1464" s="383" t="s">
        <v>736</v>
      </c>
      <c r="D1464" s="383" t="s">
        <v>737</v>
      </c>
      <c r="E1464" s="378"/>
      <c r="F1464" s="378"/>
      <c r="G1464" s="381"/>
      <c r="H1464" s="384">
        <f>AV1464</f>
        <v>0</v>
      </c>
      <c r="I1464" s="446"/>
      <c r="J1464" s="446"/>
      <c r="K1464" s="461"/>
      <c r="L1464" s="468">
        <f t="shared" si="150"/>
        <v>0</v>
      </c>
      <c r="M1464" s="468">
        <f t="shared" si="151"/>
        <v>0</v>
      </c>
      <c r="N1464" s="468">
        <f t="shared" si="152"/>
        <v>0</v>
      </c>
    </row>
    <row r="1465" spans="1:14" ht="22.5" x14ac:dyDescent="0.25">
      <c r="A1465" s="385" t="s">
        <v>361</v>
      </c>
      <c r="B1465" s="385" t="s">
        <v>53</v>
      </c>
      <c r="C1465" s="386" t="s">
        <v>738</v>
      </c>
      <c r="D1465" s="387" t="s">
        <v>739</v>
      </c>
      <c r="E1465" s="388" t="s">
        <v>114</v>
      </c>
      <c r="F1465" s="389">
        <v>300</v>
      </c>
      <c r="G1465" s="390">
        <v>17.100000000000001</v>
      </c>
      <c r="H1465" s="389">
        <f>ROUND(G1465*F1465,1)</f>
        <v>5130</v>
      </c>
      <c r="I1465" s="445"/>
      <c r="J1465" s="445"/>
      <c r="K1465" s="461"/>
      <c r="L1465" s="468">
        <f t="shared" si="150"/>
        <v>0</v>
      </c>
      <c r="M1465" s="468">
        <f t="shared" si="151"/>
        <v>0</v>
      </c>
      <c r="N1465" s="468">
        <f t="shared" si="152"/>
        <v>0</v>
      </c>
    </row>
    <row r="1466" spans="1:14" x14ac:dyDescent="0.25">
      <c r="A1466" s="398"/>
      <c r="B1466" s="399" t="s">
        <v>72</v>
      </c>
      <c r="C1466" s="400" t="s">
        <v>73</v>
      </c>
      <c r="D1466" s="401" t="s">
        <v>740</v>
      </c>
      <c r="E1466" s="398"/>
      <c r="F1466" s="402">
        <v>300</v>
      </c>
      <c r="G1466" s="403"/>
      <c r="H1466" s="398"/>
      <c r="I1466" s="446"/>
      <c r="J1466" s="446"/>
      <c r="K1466" s="461"/>
      <c r="L1466" s="468">
        <f t="shared" si="150"/>
        <v>0</v>
      </c>
      <c r="M1466" s="468">
        <f t="shared" si="151"/>
        <v>0</v>
      </c>
      <c r="N1466" s="468">
        <f t="shared" si="152"/>
        <v>0</v>
      </c>
    </row>
    <row r="1467" spans="1:14" x14ac:dyDescent="0.25">
      <c r="A1467" s="391" t="s">
        <v>364</v>
      </c>
      <c r="B1467" s="391" t="s">
        <v>69</v>
      </c>
      <c r="C1467" s="392" t="s">
        <v>741</v>
      </c>
      <c r="D1467" s="393" t="s">
        <v>742</v>
      </c>
      <c r="E1467" s="394" t="s">
        <v>114</v>
      </c>
      <c r="F1467" s="395">
        <v>300</v>
      </c>
      <c r="G1467" s="396">
        <v>27.62</v>
      </c>
      <c r="H1467" s="395">
        <f>ROUND(G1467*F1467,1)</f>
        <v>8286</v>
      </c>
      <c r="I1467" s="446"/>
      <c r="J1467" s="446"/>
      <c r="K1467" s="461"/>
      <c r="L1467" s="468">
        <f t="shared" si="150"/>
        <v>0</v>
      </c>
      <c r="M1467" s="468">
        <f t="shared" si="151"/>
        <v>0</v>
      </c>
      <c r="N1467" s="468">
        <f t="shared" si="152"/>
        <v>0</v>
      </c>
    </row>
    <row r="1468" spans="1:14" x14ac:dyDescent="0.25">
      <c r="A1468" s="398"/>
      <c r="B1468" s="399" t="s">
        <v>72</v>
      </c>
      <c r="C1468" s="400" t="s">
        <v>73</v>
      </c>
      <c r="D1468" s="401" t="s">
        <v>740</v>
      </c>
      <c r="E1468" s="398"/>
      <c r="F1468" s="402">
        <v>300</v>
      </c>
      <c r="G1468" s="403"/>
      <c r="H1468" s="398"/>
      <c r="I1468" s="445"/>
      <c r="J1468" s="445"/>
      <c r="K1468" s="461"/>
      <c r="L1468" s="468">
        <f t="shared" si="150"/>
        <v>0</v>
      </c>
      <c r="M1468" s="468">
        <f t="shared" si="151"/>
        <v>0</v>
      </c>
      <c r="N1468" s="468">
        <f t="shared" si="152"/>
        <v>0</v>
      </c>
    </row>
    <row r="1469" spans="1:14" x14ac:dyDescent="0.25">
      <c r="A1469" s="376"/>
      <c r="B1469" s="376"/>
      <c r="C1469" s="376"/>
      <c r="D1469" s="376"/>
      <c r="E1469" s="376"/>
      <c r="F1469" s="376"/>
      <c r="G1469" s="377"/>
      <c r="H1469" s="376"/>
      <c r="I1469" s="446"/>
      <c r="J1469" s="446"/>
      <c r="K1469" s="461"/>
      <c r="L1469" s="468">
        <f t="shared" si="150"/>
        <v>0</v>
      </c>
      <c r="M1469" s="468">
        <f t="shared" si="151"/>
        <v>0</v>
      </c>
      <c r="N1469" s="468">
        <f t="shared" si="152"/>
        <v>0</v>
      </c>
    </row>
    <row r="1470" spans="1:14" x14ac:dyDescent="0.25">
      <c r="A1470" s="413"/>
      <c r="B1470" s="413"/>
      <c r="C1470" s="413"/>
      <c r="D1470" s="413"/>
      <c r="E1470" s="413"/>
      <c r="F1470" s="413"/>
      <c r="G1470" s="414"/>
      <c r="H1470" s="413"/>
      <c r="I1470" s="445"/>
      <c r="J1470" s="445"/>
      <c r="K1470" s="461"/>
      <c r="L1470" s="468">
        <f t="shared" si="150"/>
        <v>0</v>
      </c>
      <c r="M1470" s="468">
        <f t="shared" si="151"/>
        <v>0</v>
      </c>
      <c r="N1470" s="468">
        <f t="shared" si="152"/>
        <v>0</v>
      </c>
    </row>
    <row r="1471" spans="1:14" x14ac:dyDescent="0.25">
      <c r="A1471" s="223"/>
      <c r="B1471" s="223"/>
      <c r="C1471" s="355" t="s">
        <v>450</v>
      </c>
      <c r="D1471" s="356"/>
      <c r="E1471" s="356"/>
      <c r="F1471" s="356"/>
      <c r="G1471" s="356"/>
      <c r="H1471" s="356"/>
      <c r="I1471" s="433"/>
      <c r="J1471" s="433"/>
      <c r="K1471" s="251"/>
      <c r="L1471" s="468">
        <f t="shared" si="150"/>
        <v>0</v>
      </c>
      <c r="M1471" s="468">
        <f t="shared" si="151"/>
        <v>0</v>
      </c>
      <c r="N1471" s="468">
        <f t="shared" si="152"/>
        <v>0</v>
      </c>
    </row>
    <row r="1472" spans="1:14" x14ac:dyDescent="0.25">
      <c r="A1472" s="357"/>
      <c r="B1472" s="358" t="s">
        <v>48</v>
      </c>
      <c r="C1472" s="358" t="s">
        <v>428</v>
      </c>
      <c r="D1472" s="358" t="s">
        <v>429</v>
      </c>
      <c r="E1472" s="357"/>
      <c r="F1472" s="357"/>
      <c r="G1472" s="357"/>
      <c r="H1472" s="357"/>
      <c r="I1472" s="433"/>
      <c r="J1472" s="434"/>
      <c r="K1472" s="457"/>
      <c r="L1472" s="468">
        <f t="shared" si="150"/>
        <v>0</v>
      </c>
      <c r="M1472" s="468">
        <f t="shared" si="151"/>
        <v>0</v>
      </c>
      <c r="N1472" s="468">
        <f t="shared" si="152"/>
        <v>0</v>
      </c>
    </row>
    <row r="1473" spans="1:14" ht="24" x14ac:dyDescent="0.25">
      <c r="A1473" s="359"/>
      <c r="B1473" s="359" t="s">
        <v>53</v>
      </c>
      <c r="C1473" s="360" t="s">
        <v>430</v>
      </c>
      <c r="D1473" s="360" t="s">
        <v>431</v>
      </c>
      <c r="E1473" s="361" t="s">
        <v>61</v>
      </c>
      <c r="F1473" s="361"/>
      <c r="G1473" s="361"/>
      <c r="H1473" s="361"/>
      <c r="I1473" s="435">
        <v>330</v>
      </c>
      <c r="J1473" s="436">
        <v>257</v>
      </c>
      <c r="K1473" s="458">
        <f t="shared" ref="K1473:K1486" si="153">+I1473*J1473</f>
        <v>84810</v>
      </c>
      <c r="L1473" s="468">
        <f t="shared" si="150"/>
        <v>330</v>
      </c>
      <c r="M1473" s="468">
        <f t="shared" si="151"/>
        <v>257</v>
      </c>
      <c r="N1473" s="468">
        <f t="shared" si="152"/>
        <v>84810</v>
      </c>
    </row>
    <row r="1474" spans="1:14" ht="24" x14ac:dyDescent="0.25">
      <c r="A1474" s="359"/>
      <c r="B1474" s="359" t="s">
        <v>53</v>
      </c>
      <c r="C1474" s="360" t="s">
        <v>432</v>
      </c>
      <c r="D1474" s="360" t="s">
        <v>433</v>
      </c>
      <c r="E1474" s="361" t="s">
        <v>61</v>
      </c>
      <c r="F1474" s="361"/>
      <c r="G1474" s="361"/>
      <c r="H1474" s="361"/>
      <c r="I1474" s="435">
        <f>+I1473</f>
        <v>330</v>
      </c>
      <c r="J1474" s="436">
        <v>125</v>
      </c>
      <c r="K1474" s="458">
        <f t="shared" si="153"/>
        <v>41250</v>
      </c>
      <c r="L1474" s="468">
        <f t="shared" si="150"/>
        <v>330</v>
      </c>
      <c r="M1474" s="468">
        <f t="shared" si="151"/>
        <v>125</v>
      </c>
      <c r="N1474" s="468">
        <f t="shared" si="152"/>
        <v>41250</v>
      </c>
    </row>
    <row r="1475" spans="1:14" ht="24" x14ac:dyDescent="0.25">
      <c r="A1475" s="359"/>
      <c r="B1475" s="359" t="s">
        <v>53</v>
      </c>
      <c r="C1475" s="360" t="s">
        <v>434</v>
      </c>
      <c r="D1475" s="360" t="s">
        <v>435</v>
      </c>
      <c r="E1475" s="361" t="s">
        <v>67</v>
      </c>
      <c r="F1475" s="361"/>
      <c r="G1475" s="361"/>
      <c r="H1475" s="361"/>
      <c r="I1475" s="432">
        <v>0</v>
      </c>
      <c r="J1475" s="436">
        <v>2150</v>
      </c>
      <c r="K1475" s="458">
        <f t="shared" si="153"/>
        <v>0</v>
      </c>
      <c r="L1475" s="468">
        <f t="shared" si="150"/>
        <v>0</v>
      </c>
      <c r="M1475" s="468">
        <f t="shared" si="151"/>
        <v>2150</v>
      </c>
      <c r="N1475" s="468">
        <f t="shared" si="152"/>
        <v>0</v>
      </c>
    </row>
    <row r="1476" spans="1:14" ht="24" x14ac:dyDescent="0.25">
      <c r="A1476" s="359"/>
      <c r="B1476" s="359" t="s">
        <v>53</v>
      </c>
      <c r="C1476" s="360" t="s">
        <v>436</v>
      </c>
      <c r="D1476" s="360" t="s">
        <v>437</v>
      </c>
      <c r="E1476" s="361" t="s">
        <v>67</v>
      </c>
      <c r="F1476" s="361"/>
      <c r="G1476" s="361"/>
      <c r="H1476" s="361"/>
      <c r="I1476" s="432">
        <v>0</v>
      </c>
      <c r="J1476" s="436">
        <v>1200</v>
      </c>
      <c r="K1476" s="458">
        <f t="shared" si="153"/>
        <v>0</v>
      </c>
      <c r="L1476" s="468">
        <f t="shared" si="150"/>
        <v>0</v>
      </c>
      <c r="M1476" s="468">
        <f t="shared" si="151"/>
        <v>1200</v>
      </c>
      <c r="N1476" s="468">
        <f t="shared" si="152"/>
        <v>0</v>
      </c>
    </row>
    <row r="1477" spans="1:14" x14ac:dyDescent="0.25">
      <c r="A1477" s="359"/>
      <c r="B1477" s="359" t="s">
        <v>53</v>
      </c>
      <c r="C1477" s="360" t="s">
        <v>438</v>
      </c>
      <c r="D1477" s="360" t="s">
        <v>439</v>
      </c>
      <c r="E1477" s="361" t="s">
        <v>61</v>
      </c>
      <c r="F1477" s="361"/>
      <c r="G1477" s="361"/>
      <c r="H1477" s="361"/>
      <c r="I1477" s="435">
        <f>+I1474</f>
        <v>330</v>
      </c>
      <c r="J1477" s="436">
        <v>6.88</v>
      </c>
      <c r="K1477" s="458">
        <f t="shared" si="153"/>
        <v>2270.4</v>
      </c>
      <c r="L1477" s="468">
        <f t="shared" si="150"/>
        <v>330</v>
      </c>
      <c r="M1477" s="468">
        <f t="shared" si="151"/>
        <v>6.88</v>
      </c>
      <c r="N1477" s="468">
        <f t="shared" si="152"/>
        <v>2270.4</v>
      </c>
    </row>
    <row r="1478" spans="1:14" x14ac:dyDescent="0.25">
      <c r="A1478" s="362"/>
      <c r="B1478" s="362" t="s">
        <v>69</v>
      </c>
      <c r="C1478" s="363" t="s">
        <v>440</v>
      </c>
      <c r="D1478" s="363" t="s">
        <v>441</v>
      </c>
      <c r="E1478" s="364" t="s">
        <v>43</v>
      </c>
      <c r="F1478" s="364"/>
      <c r="G1478" s="364"/>
      <c r="H1478" s="364"/>
      <c r="I1478" s="435">
        <f>I1473*25/1000</f>
        <v>8.25</v>
      </c>
      <c r="J1478" s="436">
        <v>3700</v>
      </c>
      <c r="K1478" s="458">
        <f t="shared" si="153"/>
        <v>30525</v>
      </c>
      <c r="L1478" s="468">
        <f t="shared" si="150"/>
        <v>8.25</v>
      </c>
      <c r="M1478" s="468">
        <f t="shared" si="151"/>
        <v>3700</v>
      </c>
      <c r="N1478" s="468">
        <f t="shared" si="152"/>
        <v>30525</v>
      </c>
    </row>
    <row r="1479" spans="1:14" x14ac:dyDescent="0.25">
      <c r="A1479" s="362"/>
      <c r="B1479" s="362"/>
      <c r="C1479" s="363"/>
      <c r="D1479" s="365" t="s">
        <v>442</v>
      </c>
      <c r="E1479" s="364"/>
      <c r="F1479" s="364"/>
      <c r="G1479" s="364"/>
      <c r="H1479" s="364"/>
      <c r="I1479" s="435"/>
      <c r="J1479" s="436"/>
      <c r="K1479" s="458"/>
      <c r="L1479" s="468">
        <f t="shared" si="150"/>
        <v>0</v>
      </c>
      <c r="M1479" s="468">
        <f t="shared" si="151"/>
        <v>0</v>
      </c>
      <c r="N1479" s="468">
        <f t="shared" si="152"/>
        <v>0</v>
      </c>
    </row>
    <row r="1480" spans="1:14" ht="24" x14ac:dyDescent="0.25">
      <c r="A1480" s="366" t="s">
        <v>154</v>
      </c>
      <c r="B1480" s="366" t="s">
        <v>53</v>
      </c>
      <c r="C1480" s="367" t="s">
        <v>155</v>
      </c>
      <c r="D1480" s="367" t="s">
        <v>156</v>
      </c>
      <c r="E1480" s="368" t="s">
        <v>61</v>
      </c>
      <c r="F1480" s="364"/>
      <c r="G1480" s="364"/>
      <c r="H1480" s="364"/>
      <c r="I1480" s="435">
        <v>0</v>
      </c>
      <c r="J1480" s="437">
        <v>55.24</v>
      </c>
      <c r="K1480" s="458">
        <f t="shared" si="153"/>
        <v>0</v>
      </c>
      <c r="L1480" s="468">
        <f t="shared" si="150"/>
        <v>0</v>
      </c>
      <c r="M1480" s="468">
        <f t="shared" si="151"/>
        <v>55.24</v>
      </c>
      <c r="N1480" s="468">
        <f t="shared" si="152"/>
        <v>0</v>
      </c>
    </row>
    <row r="1481" spans="1:14" x14ac:dyDescent="0.25">
      <c r="A1481" s="366" t="s">
        <v>414</v>
      </c>
      <c r="B1481" s="366" t="s">
        <v>53</v>
      </c>
      <c r="C1481" s="367" t="s">
        <v>122</v>
      </c>
      <c r="D1481" s="367" t="s">
        <v>123</v>
      </c>
      <c r="E1481" s="368" t="s">
        <v>43</v>
      </c>
      <c r="F1481" s="364"/>
      <c r="G1481" s="364"/>
      <c r="H1481" s="364"/>
      <c r="I1481" s="432">
        <f>+I1480*0.128</f>
        <v>0</v>
      </c>
      <c r="J1481" s="437">
        <v>151.66</v>
      </c>
      <c r="K1481" s="458">
        <f t="shared" si="153"/>
        <v>0</v>
      </c>
      <c r="L1481" s="468">
        <f t="shared" si="150"/>
        <v>0</v>
      </c>
      <c r="M1481" s="468">
        <f t="shared" si="151"/>
        <v>151.66</v>
      </c>
      <c r="N1481" s="468">
        <f t="shared" si="152"/>
        <v>0</v>
      </c>
    </row>
    <row r="1482" spans="1:14" ht="24" x14ac:dyDescent="0.25">
      <c r="A1482" s="369" t="s">
        <v>272</v>
      </c>
      <c r="B1482" s="366"/>
      <c r="C1482" s="370" t="s">
        <v>443</v>
      </c>
      <c r="D1482" s="367" t="s">
        <v>444</v>
      </c>
      <c r="E1482" s="368" t="s">
        <v>61</v>
      </c>
      <c r="F1482" s="364"/>
      <c r="G1482" s="364"/>
      <c r="H1482" s="364"/>
      <c r="I1482" s="435">
        <f>+I1473/1.05</f>
        <v>314.28571428571428</v>
      </c>
      <c r="J1482" s="437">
        <v>338.17</v>
      </c>
      <c r="K1482" s="458">
        <f t="shared" si="153"/>
        <v>106282</v>
      </c>
      <c r="L1482" s="468">
        <f t="shared" si="150"/>
        <v>314.28571428571428</v>
      </c>
      <c r="M1482" s="468">
        <f t="shared" si="151"/>
        <v>338.17</v>
      </c>
      <c r="N1482" s="468">
        <f t="shared" si="152"/>
        <v>106282</v>
      </c>
    </row>
    <row r="1483" spans="1:14" ht="24" x14ac:dyDescent="0.25">
      <c r="A1483" s="369" t="s">
        <v>282</v>
      </c>
      <c r="B1483" s="366"/>
      <c r="C1483" s="326" t="s">
        <v>445</v>
      </c>
      <c r="D1483" s="367" t="s">
        <v>446</v>
      </c>
      <c r="E1483" s="368" t="s">
        <v>61</v>
      </c>
      <c r="F1483" s="364"/>
      <c r="G1483" s="364"/>
      <c r="H1483" s="364"/>
      <c r="I1483" s="435">
        <f>+I1482</f>
        <v>314.28571428571428</v>
      </c>
      <c r="J1483" s="437">
        <v>443.02</v>
      </c>
      <c r="K1483" s="458">
        <f t="shared" si="153"/>
        <v>139234.85714285713</v>
      </c>
      <c r="L1483" s="468">
        <f t="shared" si="150"/>
        <v>314.28571428571428</v>
      </c>
      <c r="M1483" s="468">
        <f t="shared" si="151"/>
        <v>443.02</v>
      </c>
      <c r="N1483" s="468">
        <f t="shared" si="152"/>
        <v>139234.85714285713</v>
      </c>
    </row>
    <row r="1484" spans="1:14" x14ac:dyDescent="0.25">
      <c r="A1484" s="369" t="s">
        <v>288</v>
      </c>
      <c r="B1484" s="366" t="s">
        <v>53</v>
      </c>
      <c r="C1484" s="371" t="s">
        <v>289</v>
      </c>
      <c r="D1484" s="367" t="s">
        <v>290</v>
      </c>
      <c r="E1484" s="368" t="s">
        <v>61</v>
      </c>
      <c r="F1484" s="364"/>
      <c r="G1484" s="364"/>
      <c r="H1484" s="364"/>
      <c r="I1484" s="435">
        <f>+I1482</f>
        <v>314.28571428571428</v>
      </c>
      <c r="J1484" s="437">
        <v>14.18</v>
      </c>
      <c r="K1484" s="458">
        <f t="shared" si="153"/>
        <v>4456.5714285714284</v>
      </c>
      <c r="L1484" s="468">
        <f t="shared" si="150"/>
        <v>314.28571428571428</v>
      </c>
      <c r="M1484" s="468">
        <f t="shared" si="151"/>
        <v>14.18</v>
      </c>
      <c r="N1484" s="468">
        <f t="shared" si="152"/>
        <v>4456.5714285714284</v>
      </c>
    </row>
    <row r="1485" spans="1:14" x14ac:dyDescent="0.25">
      <c r="A1485" s="369" t="s">
        <v>124</v>
      </c>
      <c r="B1485" s="366" t="s">
        <v>53</v>
      </c>
      <c r="C1485" s="371" t="s">
        <v>291</v>
      </c>
      <c r="D1485" s="367" t="s">
        <v>292</v>
      </c>
      <c r="E1485" s="368" t="s">
        <v>61</v>
      </c>
      <c r="F1485" s="364"/>
      <c r="G1485" s="364"/>
      <c r="H1485" s="364"/>
      <c r="I1485" s="435">
        <f>+I1482</f>
        <v>314.28571428571428</v>
      </c>
      <c r="J1485" s="437">
        <v>20.62</v>
      </c>
      <c r="K1485" s="458">
        <f t="shared" si="153"/>
        <v>6480.5714285714284</v>
      </c>
      <c r="L1485" s="468">
        <f t="shared" si="150"/>
        <v>314.28571428571428</v>
      </c>
      <c r="M1485" s="468">
        <f t="shared" si="151"/>
        <v>20.62</v>
      </c>
      <c r="N1485" s="468">
        <f t="shared" si="152"/>
        <v>6480.5714285714284</v>
      </c>
    </row>
    <row r="1486" spans="1:14" ht="24" x14ac:dyDescent="0.25">
      <c r="A1486" s="372" t="s">
        <v>416</v>
      </c>
      <c r="B1486" s="372" t="s">
        <v>53</v>
      </c>
      <c r="C1486" s="373" t="s">
        <v>417</v>
      </c>
      <c r="D1486" s="374" t="s">
        <v>418</v>
      </c>
      <c r="E1486" s="375" t="s">
        <v>43</v>
      </c>
      <c r="F1486" s="364"/>
      <c r="G1486" s="364"/>
      <c r="H1486" s="364"/>
      <c r="I1486" s="435">
        <f>+I1481</f>
        <v>0</v>
      </c>
      <c r="J1486" s="437">
        <v>257.77999999999997</v>
      </c>
      <c r="K1486" s="458">
        <f t="shared" si="153"/>
        <v>0</v>
      </c>
      <c r="L1486" s="468">
        <f t="shared" si="150"/>
        <v>0</v>
      </c>
      <c r="M1486" s="468">
        <f t="shared" si="151"/>
        <v>257.77999999999997</v>
      </c>
      <c r="N1486" s="468">
        <f t="shared" si="152"/>
        <v>0</v>
      </c>
    </row>
    <row r="1487" spans="1:14" x14ac:dyDescent="0.25">
      <c r="A1487" s="372"/>
      <c r="B1487" s="372"/>
      <c r="C1487" s="373"/>
      <c r="D1487" s="374"/>
      <c r="E1487" s="375"/>
      <c r="F1487" s="364"/>
      <c r="G1487" s="364"/>
      <c r="H1487" s="364"/>
      <c r="I1487" s="435"/>
      <c r="J1487" s="437"/>
      <c r="K1487" s="458">
        <f>SUM(K1268:K1486)</f>
        <v>911.47244000002866</v>
      </c>
      <c r="L1487" s="223"/>
      <c r="M1487" s="223"/>
      <c r="N1487" s="223"/>
    </row>
    <row r="1488" spans="1:14" x14ac:dyDescent="0.25">
      <c r="A1488" s="372"/>
      <c r="B1488" s="372"/>
      <c r="C1488" s="373"/>
      <c r="D1488" s="374"/>
      <c r="E1488" s="375"/>
      <c r="F1488" s="364"/>
      <c r="G1488" s="364"/>
      <c r="H1488" s="364"/>
      <c r="I1488" s="435"/>
      <c r="J1488" s="437"/>
      <c r="K1488" s="458"/>
      <c r="L1488" s="223"/>
      <c r="M1488" s="223"/>
      <c r="N1488" s="223"/>
    </row>
    <row r="1489" spans="1:14" x14ac:dyDescent="0.25">
      <c r="A1489" s="223"/>
      <c r="B1489" s="223"/>
      <c r="C1489" s="223"/>
      <c r="D1489" s="223"/>
      <c r="E1489" s="223"/>
      <c r="F1489" s="223"/>
      <c r="G1489" s="223"/>
      <c r="H1489" s="223"/>
      <c r="I1489" s="244"/>
      <c r="J1489" s="244"/>
      <c r="K1489" s="251"/>
      <c r="L1489" s="223"/>
      <c r="M1489" s="223"/>
      <c r="N1489" s="223"/>
    </row>
    <row r="1490" spans="1:14" ht="15.75" x14ac:dyDescent="0.25">
      <c r="A1490" s="421" t="s">
        <v>35</v>
      </c>
      <c r="B1490" s="327"/>
      <c r="C1490" s="327"/>
      <c r="D1490" s="328"/>
      <c r="E1490" s="329"/>
      <c r="F1490" s="494" t="s">
        <v>90</v>
      </c>
      <c r="G1490" s="494"/>
      <c r="H1490" s="494"/>
      <c r="I1490" s="495" t="s">
        <v>91</v>
      </c>
      <c r="J1490" s="495"/>
      <c r="K1490" s="495"/>
      <c r="L1490" s="496" t="s">
        <v>16</v>
      </c>
      <c r="M1490" s="496"/>
      <c r="N1490" s="496"/>
    </row>
    <row r="1491" spans="1:14" ht="24" x14ac:dyDescent="0.25">
      <c r="A1491" s="330" t="s">
        <v>92</v>
      </c>
      <c r="B1491" s="330"/>
      <c r="C1491" s="330" t="s">
        <v>826</v>
      </c>
      <c r="D1491" s="331" t="s">
        <v>45</v>
      </c>
      <c r="E1491" s="331" t="s">
        <v>46</v>
      </c>
      <c r="F1491" s="332" t="s">
        <v>47</v>
      </c>
      <c r="G1491" s="333" t="s">
        <v>93</v>
      </c>
      <c r="H1491" s="334" t="s">
        <v>94</v>
      </c>
      <c r="I1491" s="428" t="s">
        <v>47</v>
      </c>
      <c r="J1491" s="429" t="s">
        <v>95</v>
      </c>
      <c r="K1491" s="454" t="s">
        <v>94</v>
      </c>
      <c r="L1491" s="335" t="s">
        <v>47</v>
      </c>
      <c r="M1491" s="336" t="s">
        <v>95</v>
      </c>
      <c r="N1491" s="337" t="s">
        <v>96</v>
      </c>
    </row>
    <row r="1492" spans="1:14" x14ac:dyDescent="0.25">
      <c r="A1492" s="378"/>
      <c r="B1492" s="379" t="s">
        <v>48</v>
      </c>
      <c r="C1492" s="383" t="s">
        <v>97</v>
      </c>
      <c r="D1492" s="383" t="s">
        <v>98</v>
      </c>
      <c r="E1492" s="378"/>
      <c r="F1492" s="378"/>
      <c r="G1492" s="381"/>
      <c r="H1492" s="384"/>
      <c r="I1492" s="448"/>
      <c r="J1492" s="448"/>
      <c r="K1492" s="460"/>
      <c r="L1492" s="223"/>
      <c r="M1492" s="223"/>
      <c r="N1492" s="223"/>
    </row>
    <row r="1493" spans="1:14" ht="22.5" x14ac:dyDescent="0.25">
      <c r="A1493" s="385" t="s">
        <v>130</v>
      </c>
      <c r="B1493" s="385" t="s">
        <v>53</v>
      </c>
      <c r="C1493" s="386" t="s">
        <v>147</v>
      </c>
      <c r="D1493" s="387" t="s">
        <v>148</v>
      </c>
      <c r="E1493" s="388" t="s">
        <v>61</v>
      </c>
      <c r="F1493" s="389">
        <v>60.5</v>
      </c>
      <c r="G1493" s="390">
        <v>40.770000000000003</v>
      </c>
      <c r="H1493" s="389">
        <f>ROUND(G1493*F1493,1)</f>
        <v>2466.6</v>
      </c>
      <c r="I1493" s="442"/>
      <c r="J1493" s="442"/>
      <c r="K1493" s="461"/>
      <c r="L1493" s="467">
        <f>I1493</f>
        <v>0</v>
      </c>
      <c r="M1493" s="467">
        <f>J1493</f>
        <v>0</v>
      </c>
      <c r="N1493" s="468">
        <f>L1493*M1493</f>
        <v>0</v>
      </c>
    </row>
    <row r="1494" spans="1:14" x14ac:dyDescent="0.25">
      <c r="A1494" s="398"/>
      <c r="B1494" s="399" t="s">
        <v>72</v>
      </c>
      <c r="C1494" s="400" t="s">
        <v>73</v>
      </c>
      <c r="D1494" s="401" t="s">
        <v>744</v>
      </c>
      <c r="E1494" s="398"/>
      <c r="F1494" s="402">
        <v>60.5</v>
      </c>
      <c r="G1494" s="403"/>
      <c r="H1494" s="398"/>
      <c r="I1494" s="442"/>
      <c r="J1494" s="442"/>
      <c r="K1494" s="461"/>
      <c r="L1494" s="467">
        <f t="shared" ref="L1494:L1557" si="154">I1494</f>
        <v>0</v>
      </c>
      <c r="M1494" s="467">
        <f t="shared" ref="M1494:M1557" si="155">J1494</f>
        <v>0</v>
      </c>
      <c r="N1494" s="468">
        <f t="shared" ref="N1494:N1557" si="156">L1494*M1494</f>
        <v>0</v>
      </c>
    </row>
    <row r="1495" spans="1:14" x14ac:dyDescent="0.25">
      <c r="A1495" s="398"/>
      <c r="B1495" s="399" t="s">
        <v>72</v>
      </c>
      <c r="C1495" s="400" t="s">
        <v>73</v>
      </c>
      <c r="D1495" s="401" t="s">
        <v>495</v>
      </c>
      <c r="E1495" s="398"/>
      <c r="F1495" s="402">
        <v>0</v>
      </c>
      <c r="G1495" s="403"/>
      <c r="H1495" s="398"/>
      <c r="I1495" s="442"/>
      <c r="J1495" s="442"/>
      <c r="K1495" s="461"/>
      <c r="L1495" s="467">
        <f t="shared" si="154"/>
        <v>0</v>
      </c>
      <c r="M1495" s="467">
        <f t="shared" si="155"/>
        <v>0</v>
      </c>
      <c r="N1495" s="468">
        <f t="shared" si="156"/>
        <v>0</v>
      </c>
    </row>
    <row r="1496" spans="1:14" x14ac:dyDescent="0.25">
      <c r="A1496" s="404"/>
      <c r="B1496" s="399" t="s">
        <v>72</v>
      </c>
      <c r="C1496" s="405" t="s">
        <v>73</v>
      </c>
      <c r="D1496" s="406" t="s">
        <v>496</v>
      </c>
      <c r="E1496" s="404"/>
      <c r="F1496" s="407">
        <v>60.5</v>
      </c>
      <c r="G1496" s="408"/>
      <c r="H1496" s="404"/>
      <c r="I1496" s="442"/>
      <c r="J1496" s="442"/>
      <c r="K1496" s="461"/>
      <c r="L1496" s="467">
        <f t="shared" si="154"/>
        <v>0</v>
      </c>
      <c r="M1496" s="467">
        <f t="shared" si="155"/>
        <v>0</v>
      </c>
      <c r="N1496" s="468">
        <f t="shared" si="156"/>
        <v>0</v>
      </c>
    </row>
    <row r="1497" spans="1:14" ht="22.5" x14ac:dyDescent="0.25">
      <c r="A1497" s="385" t="s">
        <v>133</v>
      </c>
      <c r="B1497" s="385" t="s">
        <v>53</v>
      </c>
      <c r="C1497" s="386" t="s">
        <v>155</v>
      </c>
      <c r="D1497" s="387" t="s">
        <v>156</v>
      </c>
      <c r="E1497" s="388" t="s">
        <v>61</v>
      </c>
      <c r="F1497" s="389">
        <v>115.5</v>
      </c>
      <c r="G1497" s="390">
        <v>55.24</v>
      </c>
      <c r="H1497" s="389">
        <f>ROUND(G1497*F1497,1)</f>
        <v>6380.2</v>
      </c>
      <c r="I1497" s="443">
        <f>-2.1*10</f>
        <v>-21</v>
      </c>
      <c r="J1497" s="443">
        <v>55.24</v>
      </c>
      <c r="K1497" s="461">
        <f>I1497*J1497</f>
        <v>-1160.04</v>
      </c>
      <c r="L1497" s="467">
        <f t="shared" si="154"/>
        <v>-21</v>
      </c>
      <c r="M1497" s="467">
        <f t="shared" si="155"/>
        <v>55.24</v>
      </c>
      <c r="N1497" s="468">
        <f t="shared" si="156"/>
        <v>-1160.04</v>
      </c>
    </row>
    <row r="1498" spans="1:14" x14ac:dyDescent="0.25">
      <c r="A1498" s="398"/>
      <c r="B1498" s="399" t="s">
        <v>72</v>
      </c>
      <c r="C1498" s="400" t="s">
        <v>73</v>
      </c>
      <c r="D1498" s="401" t="s">
        <v>745</v>
      </c>
      <c r="E1498" s="398"/>
      <c r="F1498" s="402">
        <v>115.5</v>
      </c>
      <c r="G1498" s="403"/>
      <c r="H1498" s="398"/>
      <c r="I1498" s="442"/>
      <c r="J1498" s="442"/>
      <c r="K1498" s="461"/>
      <c r="L1498" s="467">
        <f t="shared" si="154"/>
        <v>0</v>
      </c>
      <c r="M1498" s="467">
        <f t="shared" si="155"/>
        <v>0</v>
      </c>
      <c r="N1498" s="468">
        <f t="shared" si="156"/>
        <v>0</v>
      </c>
    </row>
    <row r="1499" spans="1:14" x14ac:dyDescent="0.25">
      <c r="A1499" s="398"/>
      <c r="B1499" s="399" t="s">
        <v>72</v>
      </c>
      <c r="C1499" s="400" t="s">
        <v>73</v>
      </c>
      <c r="D1499" s="401" t="s">
        <v>498</v>
      </c>
      <c r="E1499" s="398"/>
      <c r="F1499" s="402">
        <v>0</v>
      </c>
      <c r="G1499" s="403"/>
      <c r="H1499" s="398"/>
      <c r="I1499" s="443"/>
      <c r="J1499" s="443"/>
      <c r="K1499" s="461"/>
      <c r="L1499" s="467">
        <f t="shared" si="154"/>
        <v>0</v>
      </c>
      <c r="M1499" s="467">
        <f t="shared" si="155"/>
        <v>0</v>
      </c>
      <c r="N1499" s="468">
        <f t="shared" si="156"/>
        <v>0</v>
      </c>
    </row>
    <row r="1500" spans="1:14" x14ac:dyDescent="0.25">
      <c r="A1500" s="404"/>
      <c r="B1500" s="399" t="s">
        <v>72</v>
      </c>
      <c r="C1500" s="405" t="s">
        <v>73</v>
      </c>
      <c r="D1500" s="406" t="s">
        <v>496</v>
      </c>
      <c r="E1500" s="404"/>
      <c r="F1500" s="407">
        <v>115.5</v>
      </c>
      <c r="G1500" s="408"/>
      <c r="H1500" s="404"/>
      <c r="I1500" s="442"/>
      <c r="J1500" s="442"/>
      <c r="K1500" s="461"/>
      <c r="L1500" s="467">
        <f t="shared" si="154"/>
        <v>0</v>
      </c>
      <c r="M1500" s="467">
        <f t="shared" si="155"/>
        <v>0</v>
      </c>
      <c r="N1500" s="468">
        <f t="shared" si="156"/>
        <v>0</v>
      </c>
    </row>
    <row r="1501" spans="1:14" ht="22.5" x14ac:dyDescent="0.25">
      <c r="A1501" s="385" t="s">
        <v>51</v>
      </c>
      <c r="B1501" s="385" t="s">
        <v>53</v>
      </c>
      <c r="C1501" s="386" t="s">
        <v>158</v>
      </c>
      <c r="D1501" s="387" t="s">
        <v>159</v>
      </c>
      <c r="E1501" s="388" t="s">
        <v>61</v>
      </c>
      <c r="F1501" s="389">
        <v>60.5</v>
      </c>
      <c r="G1501" s="390">
        <v>151.25</v>
      </c>
      <c r="H1501" s="389">
        <f>ROUND(G1501*F1501,1)</f>
        <v>9150.6</v>
      </c>
      <c r="I1501" s="443"/>
      <c r="J1501" s="443"/>
      <c r="K1501" s="461"/>
      <c r="L1501" s="467">
        <f t="shared" si="154"/>
        <v>0</v>
      </c>
      <c r="M1501" s="467">
        <f t="shared" si="155"/>
        <v>0</v>
      </c>
      <c r="N1501" s="468">
        <f t="shared" si="156"/>
        <v>0</v>
      </c>
    </row>
    <row r="1502" spans="1:14" x14ac:dyDescent="0.25">
      <c r="A1502" s="398"/>
      <c r="B1502" s="399" t="s">
        <v>72</v>
      </c>
      <c r="C1502" s="400" t="s">
        <v>73</v>
      </c>
      <c r="D1502" s="401" t="s">
        <v>744</v>
      </c>
      <c r="E1502" s="398"/>
      <c r="F1502" s="402">
        <v>60.5</v>
      </c>
      <c r="G1502" s="403"/>
      <c r="H1502" s="398"/>
      <c r="I1502" s="443"/>
      <c r="J1502" s="443"/>
      <c r="K1502" s="461"/>
      <c r="L1502" s="467">
        <f t="shared" si="154"/>
        <v>0</v>
      </c>
      <c r="M1502" s="467">
        <f t="shared" si="155"/>
        <v>0</v>
      </c>
      <c r="N1502" s="468">
        <f t="shared" si="156"/>
        <v>0</v>
      </c>
    </row>
    <row r="1503" spans="1:14" x14ac:dyDescent="0.25">
      <c r="A1503" s="398"/>
      <c r="B1503" s="399" t="s">
        <v>72</v>
      </c>
      <c r="C1503" s="400" t="s">
        <v>73</v>
      </c>
      <c r="D1503" s="401" t="s">
        <v>495</v>
      </c>
      <c r="E1503" s="398"/>
      <c r="F1503" s="402">
        <v>0</v>
      </c>
      <c r="G1503" s="403"/>
      <c r="H1503" s="398"/>
      <c r="I1503" s="443"/>
      <c r="J1503" s="443"/>
      <c r="K1503" s="461"/>
      <c r="L1503" s="467">
        <f t="shared" si="154"/>
        <v>0</v>
      </c>
      <c r="M1503" s="467">
        <f t="shared" si="155"/>
        <v>0</v>
      </c>
      <c r="N1503" s="468">
        <f t="shared" si="156"/>
        <v>0</v>
      </c>
    </row>
    <row r="1504" spans="1:14" x14ac:dyDescent="0.25">
      <c r="A1504" s="404"/>
      <c r="B1504" s="399" t="s">
        <v>72</v>
      </c>
      <c r="C1504" s="405" t="s">
        <v>73</v>
      </c>
      <c r="D1504" s="406" t="s">
        <v>496</v>
      </c>
      <c r="E1504" s="404"/>
      <c r="F1504" s="407">
        <v>60.5</v>
      </c>
      <c r="G1504" s="408"/>
      <c r="H1504" s="404"/>
      <c r="I1504" s="442"/>
      <c r="J1504" s="442"/>
      <c r="K1504" s="461"/>
      <c r="L1504" s="467">
        <f t="shared" si="154"/>
        <v>0</v>
      </c>
      <c r="M1504" s="467">
        <f t="shared" si="155"/>
        <v>0</v>
      </c>
      <c r="N1504" s="468">
        <f t="shared" si="156"/>
        <v>0</v>
      </c>
    </row>
    <row r="1505" spans="1:14" ht="22.5" x14ac:dyDescent="0.25">
      <c r="A1505" s="385" t="s">
        <v>138</v>
      </c>
      <c r="B1505" s="385" t="s">
        <v>53</v>
      </c>
      <c r="C1505" s="386" t="s">
        <v>175</v>
      </c>
      <c r="D1505" s="387" t="s">
        <v>176</v>
      </c>
      <c r="E1505" s="388" t="s">
        <v>114</v>
      </c>
      <c r="F1505" s="389">
        <v>27.5</v>
      </c>
      <c r="G1505" s="390">
        <v>147.30000000000001</v>
      </c>
      <c r="H1505" s="389">
        <f>ROUND(G1505*F1505,1)</f>
        <v>4050.8</v>
      </c>
      <c r="I1505" s="443"/>
      <c r="J1505" s="443"/>
      <c r="K1505" s="461"/>
      <c r="L1505" s="467">
        <f t="shared" si="154"/>
        <v>0</v>
      </c>
      <c r="M1505" s="467">
        <f t="shared" si="155"/>
        <v>0</v>
      </c>
      <c r="N1505" s="468">
        <f t="shared" si="156"/>
        <v>0</v>
      </c>
    </row>
    <row r="1506" spans="1:14" x14ac:dyDescent="0.25">
      <c r="A1506" s="398"/>
      <c r="B1506" s="399" t="s">
        <v>72</v>
      </c>
      <c r="C1506" s="400" t="s">
        <v>73</v>
      </c>
      <c r="D1506" s="401" t="s">
        <v>746</v>
      </c>
      <c r="E1506" s="398"/>
      <c r="F1506" s="402">
        <v>27.5</v>
      </c>
      <c r="G1506" s="403"/>
      <c r="H1506" s="398"/>
      <c r="I1506" s="443"/>
      <c r="J1506" s="443"/>
      <c r="K1506" s="461"/>
      <c r="L1506" s="467">
        <f t="shared" si="154"/>
        <v>0</v>
      </c>
      <c r="M1506" s="467">
        <f t="shared" si="155"/>
        <v>0</v>
      </c>
      <c r="N1506" s="468">
        <f t="shared" si="156"/>
        <v>0</v>
      </c>
    </row>
    <row r="1507" spans="1:14" x14ac:dyDescent="0.25">
      <c r="A1507" s="385" t="s">
        <v>141</v>
      </c>
      <c r="B1507" s="385" t="s">
        <v>53</v>
      </c>
      <c r="C1507" s="386" t="s">
        <v>178</v>
      </c>
      <c r="D1507" s="387" t="s">
        <v>179</v>
      </c>
      <c r="E1507" s="388" t="s">
        <v>56</v>
      </c>
      <c r="F1507" s="389">
        <v>19.8</v>
      </c>
      <c r="G1507" s="390">
        <v>38.14</v>
      </c>
      <c r="H1507" s="389">
        <f>ROUND(G1507*F1507,1)</f>
        <v>755.2</v>
      </c>
      <c r="I1507" s="443"/>
      <c r="J1507" s="443"/>
      <c r="K1507" s="461"/>
      <c r="L1507" s="467">
        <f t="shared" si="154"/>
        <v>0</v>
      </c>
      <c r="M1507" s="467">
        <f t="shared" si="155"/>
        <v>0</v>
      </c>
      <c r="N1507" s="468">
        <f t="shared" si="156"/>
        <v>0</v>
      </c>
    </row>
    <row r="1508" spans="1:14" x14ac:dyDescent="0.25">
      <c r="A1508" s="398"/>
      <c r="B1508" s="399" t="s">
        <v>72</v>
      </c>
      <c r="C1508" s="400" t="s">
        <v>73</v>
      </c>
      <c r="D1508" s="401" t="s">
        <v>747</v>
      </c>
      <c r="E1508" s="398"/>
      <c r="F1508" s="402">
        <v>19.8</v>
      </c>
      <c r="G1508" s="403"/>
      <c r="H1508" s="398"/>
      <c r="I1508" s="442"/>
      <c r="J1508" s="442"/>
      <c r="K1508" s="461"/>
      <c r="L1508" s="467">
        <f t="shared" si="154"/>
        <v>0</v>
      </c>
      <c r="M1508" s="467">
        <f t="shared" si="155"/>
        <v>0</v>
      </c>
      <c r="N1508" s="468">
        <f t="shared" si="156"/>
        <v>0</v>
      </c>
    </row>
    <row r="1509" spans="1:14" x14ac:dyDescent="0.25">
      <c r="A1509" s="385" t="s">
        <v>144</v>
      </c>
      <c r="B1509" s="385" t="s">
        <v>53</v>
      </c>
      <c r="C1509" s="386" t="s">
        <v>184</v>
      </c>
      <c r="D1509" s="387" t="s">
        <v>185</v>
      </c>
      <c r="E1509" s="388" t="s">
        <v>56</v>
      </c>
      <c r="F1509" s="389">
        <v>5.55</v>
      </c>
      <c r="G1509" s="390">
        <v>257.77999999999997</v>
      </c>
      <c r="H1509" s="389">
        <f>ROUND(G1509*F1509,1)</f>
        <v>1430.7</v>
      </c>
      <c r="I1509" s="443"/>
      <c r="J1509" s="443"/>
      <c r="K1509" s="461"/>
      <c r="L1509" s="467">
        <f t="shared" si="154"/>
        <v>0</v>
      </c>
      <c r="M1509" s="467">
        <f t="shared" si="155"/>
        <v>0</v>
      </c>
      <c r="N1509" s="468">
        <f t="shared" si="156"/>
        <v>0</v>
      </c>
    </row>
    <row r="1510" spans="1:14" x14ac:dyDescent="0.25">
      <c r="A1510" s="398"/>
      <c r="B1510" s="399" t="s">
        <v>72</v>
      </c>
      <c r="C1510" s="400" t="s">
        <v>73</v>
      </c>
      <c r="D1510" s="401" t="s">
        <v>748</v>
      </c>
      <c r="E1510" s="398"/>
      <c r="F1510" s="402">
        <v>5.55</v>
      </c>
      <c r="G1510" s="403"/>
      <c r="H1510" s="398"/>
      <c r="I1510" s="442"/>
      <c r="J1510" s="442"/>
      <c r="K1510" s="461"/>
      <c r="L1510" s="467">
        <f t="shared" si="154"/>
        <v>0</v>
      </c>
      <c r="M1510" s="467">
        <f t="shared" si="155"/>
        <v>0</v>
      </c>
      <c r="N1510" s="468">
        <f t="shared" si="156"/>
        <v>0</v>
      </c>
    </row>
    <row r="1511" spans="1:14" x14ac:dyDescent="0.25">
      <c r="A1511" s="385" t="s">
        <v>63</v>
      </c>
      <c r="B1511" s="385" t="s">
        <v>53</v>
      </c>
      <c r="C1511" s="386" t="s">
        <v>187</v>
      </c>
      <c r="D1511" s="387" t="s">
        <v>188</v>
      </c>
      <c r="E1511" s="388" t="s">
        <v>56</v>
      </c>
      <c r="F1511" s="389">
        <v>55.45</v>
      </c>
      <c r="G1511" s="390">
        <v>257.77999999999997</v>
      </c>
      <c r="H1511" s="389">
        <f>ROUND(G1511*F1511,1)</f>
        <v>14293.9</v>
      </c>
      <c r="I1511" s="443"/>
      <c r="J1511" s="443"/>
      <c r="K1511" s="461"/>
      <c r="L1511" s="467">
        <f t="shared" si="154"/>
        <v>0</v>
      </c>
      <c r="M1511" s="467">
        <f t="shared" si="155"/>
        <v>0</v>
      </c>
      <c r="N1511" s="468">
        <f t="shared" si="156"/>
        <v>0</v>
      </c>
    </row>
    <row r="1512" spans="1:14" x14ac:dyDescent="0.25">
      <c r="A1512" s="398"/>
      <c r="B1512" s="399" t="s">
        <v>72</v>
      </c>
      <c r="C1512" s="400" t="s">
        <v>73</v>
      </c>
      <c r="D1512" s="401" t="s">
        <v>749</v>
      </c>
      <c r="E1512" s="398"/>
      <c r="F1512" s="402">
        <v>55.45</v>
      </c>
      <c r="G1512" s="403"/>
      <c r="H1512" s="398"/>
      <c r="I1512" s="443"/>
      <c r="J1512" s="443"/>
      <c r="K1512" s="461"/>
      <c r="L1512" s="467">
        <f t="shared" si="154"/>
        <v>0</v>
      </c>
      <c r="M1512" s="467">
        <f t="shared" si="155"/>
        <v>0</v>
      </c>
      <c r="N1512" s="468">
        <f t="shared" si="156"/>
        <v>0</v>
      </c>
    </row>
    <row r="1513" spans="1:14" x14ac:dyDescent="0.25">
      <c r="A1513" s="385" t="s">
        <v>110</v>
      </c>
      <c r="B1513" s="385" t="s">
        <v>53</v>
      </c>
      <c r="C1513" s="386" t="s">
        <v>190</v>
      </c>
      <c r="D1513" s="387" t="s">
        <v>191</v>
      </c>
      <c r="E1513" s="388" t="s">
        <v>56</v>
      </c>
      <c r="F1513" s="389">
        <v>16.64</v>
      </c>
      <c r="G1513" s="390">
        <v>13.15</v>
      </c>
      <c r="H1513" s="389">
        <f>ROUND(G1513*F1513,1)</f>
        <v>218.8</v>
      </c>
      <c r="I1513" s="443"/>
      <c r="J1513" s="443"/>
      <c r="K1513" s="461"/>
      <c r="L1513" s="467">
        <f t="shared" si="154"/>
        <v>0</v>
      </c>
      <c r="M1513" s="467">
        <f t="shared" si="155"/>
        <v>0</v>
      </c>
      <c r="N1513" s="468">
        <f t="shared" si="156"/>
        <v>0</v>
      </c>
    </row>
    <row r="1514" spans="1:14" x14ac:dyDescent="0.25">
      <c r="A1514" s="398"/>
      <c r="B1514" s="399" t="s">
        <v>72</v>
      </c>
      <c r="C1514" s="400" t="s">
        <v>73</v>
      </c>
      <c r="D1514" s="401" t="s">
        <v>750</v>
      </c>
      <c r="E1514" s="398"/>
      <c r="F1514" s="402">
        <v>16.64</v>
      </c>
      <c r="G1514" s="403"/>
      <c r="H1514" s="398"/>
      <c r="I1514" s="442"/>
      <c r="J1514" s="442"/>
      <c r="K1514" s="461"/>
      <c r="L1514" s="467">
        <f t="shared" si="154"/>
        <v>0</v>
      </c>
      <c r="M1514" s="467">
        <f t="shared" si="155"/>
        <v>0</v>
      </c>
      <c r="N1514" s="468">
        <f t="shared" si="156"/>
        <v>0</v>
      </c>
    </row>
    <row r="1515" spans="1:14" x14ac:dyDescent="0.25">
      <c r="A1515" s="385" t="s">
        <v>151</v>
      </c>
      <c r="B1515" s="385" t="s">
        <v>53</v>
      </c>
      <c r="C1515" s="386" t="s">
        <v>193</v>
      </c>
      <c r="D1515" s="387" t="s">
        <v>194</v>
      </c>
      <c r="E1515" s="388" t="s">
        <v>56</v>
      </c>
      <c r="F1515" s="389">
        <v>33.270000000000003</v>
      </c>
      <c r="G1515" s="390">
        <v>315.64999999999998</v>
      </c>
      <c r="H1515" s="389">
        <f>ROUND(G1515*F1515,1)</f>
        <v>10501.7</v>
      </c>
      <c r="I1515" s="443"/>
      <c r="J1515" s="443"/>
      <c r="K1515" s="461"/>
      <c r="L1515" s="467">
        <f t="shared" si="154"/>
        <v>0</v>
      </c>
      <c r="M1515" s="467">
        <f t="shared" si="155"/>
        <v>0</v>
      </c>
      <c r="N1515" s="468">
        <f t="shared" si="156"/>
        <v>0</v>
      </c>
    </row>
    <row r="1516" spans="1:14" x14ac:dyDescent="0.25">
      <c r="A1516" s="398"/>
      <c r="B1516" s="399" t="s">
        <v>72</v>
      </c>
      <c r="C1516" s="400" t="s">
        <v>73</v>
      </c>
      <c r="D1516" s="401" t="s">
        <v>751</v>
      </c>
      <c r="E1516" s="398"/>
      <c r="F1516" s="402">
        <v>33.270000000000003</v>
      </c>
      <c r="G1516" s="403"/>
      <c r="H1516" s="398"/>
      <c r="I1516" s="443"/>
      <c r="J1516" s="443"/>
      <c r="K1516" s="461"/>
      <c r="L1516" s="467">
        <f t="shared" si="154"/>
        <v>0</v>
      </c>
      <c r="M1516" s="467">
        <f t="shared" si="155"/>
        <v>0</v>
      </c>
      <c r="N1516" s="468">
        <f t="shared" si="156"/>
        <v>0</v>
      </c>
    </row>
    <row r="1517" spans="1:14" x14ac:dyDescent="0.25">
      <c r="A1517" s="385" t="s">
        <v>154</v>
      </c>
      <c r="B1517" s="385" t="s">
        <v>53</v>
      </c>
      <c r="C1517" s="386" t="s">
        <v>196</v>
      </c>
      <c r="D1517" s="387" t="s">
        <v>197</v>
      </c>
      <c r="E1517" s="388" t="s">
        <v>56</v>
      </c>
      <c r="F1517" s="389">
        <v>9.98</v>
      </c>
      <c r="G1517" s="390">
        <v>15.78</v>
      </c>
      <c r="H1517" s="389">
        <f>ROUND(G1517*F1517,1)</f>
        <v>157.5</v>
      </c>
      <c r="I1517" s="443"/>
      <c r="J1517" s="443"/>
      <c r="K1517" s="461"/>
      <c r="L1517" s="467">
        <f t="shared" si="154"/>
        <v>0</v>
      </c>
      <c r="M1517" s="467">
        <f t="shared" si="155"/>
        <v>0</v>
      </c>
      <c r="N1517" s="468">
        <f t="shared" si="156"/>
        <v>0</v>
      </c>
    </row>
    <row r="1518" spans="1:14" x14ac:dyDescent="0.25">
      <c r="A1518" s="398"/>
      <c r="B1518" s="399" t="s">
        <v>72</v>
      </c>
      <c r="C1518" s="400" t="s">
        <v>73</v>
      </c>
      <c r="D1518" s="401" t="s">
        <v>752</v>
      </c>
      <c r="E1518" s="398"/>
      <c r="F1518" s="402">
        <v>9.98</v>
      </c>
      <c r="G1518" s="403"/>
      <c r="H1518" s="398"/>
      <c r="I1518" s="442"/>
      <c r="J1518" s="442"/>
      <c r="K1518" s="461"/>
      <c r="L1518" s="467">
        <f t="shared" si="154"/>
        <v>0</v>
      </c>
      <c r="M1518" s="467">
        <f t="shared" si="155"/>
        <v>0</v>
      </c>
      <c r="N1518" s="468">
        <f t="shared" si="156"/>
        <v>0</v>
      </c>
    </row>
    <row r="1519" spans="1:14" ht="22.5" x14ac:dyDescent="0.25">
      <c r="A1519" s="385" t="s">
        <v>157</v>
      </c>
      <c r="B1519" s="385" t="s">
        <v>53</v>
      </c>
      <c r="C1519" s="386" t="s">
        <v>199</v>
      </c>
      <c r="D1519" s="387" t="s">
        <v>200</v>
      </c>
      <c r="E1519" s="388" t="s">
        <v>56</v>
      </c>
      <c r="F1519" s="389">
        <v>11.09</v>
      </c>
      <c r="G1519" s="390">
        <v>837.79</v>
      </c>
      <c r="H1519" s="389">
        <f>ROUND(G1519*F1519,1)</f>
        <v>9291.1</v>
      </c>
      <c r="I1519" s="443"/>
      <c r="J1519" s="443"/>
      <c r="K1519" s="461"/>
      <c r="L1519" s="467">
        <f t="shared" si="154"/>
        <v>0</v>
      </c>
      <c r="M1519" s="467">
        <f t="shared" si="155"/>
        <v>0</v>
      </c>
      <c r="N1519" s="468">
        <f t="shared" si="156"/>
        <v>0</v>
      </c>
    </row>
    <row r="1520" spans="1:14" x14ac:dyDescent="0.25">
      <c r="A1520" s="398"/>
      <c r="B1520" s="399" t="s">
        <v>72</v>
      </c>
      <c r="C1520" s="400" t="s">
        <v>73</v>
      </c>
      <c r="D1520" s="401" t="s">
        <v>753</v>
      </c>
      <c r="E1520" s="398"/>
      <c r="F1520" s="402">
        <v>11.09</v>
      </c>
      <c r="G1520" s="403"/>
      <c r="H1520" s="398"/>
      <c r="I1520" s="443"/>
      <c r="J1520" s="443"/>
      <c r="K1520" s="461"/>
      <c r="L1520" s="467">
        <f t="shared" si="154"/>
        <v>0</v>
      </c>
      <c r="M1520" s="467">
        <f t="shared" si="155"/>
        <v>0</v>
      </c>
      <c r="N1520" s="468">
        <f t="shared" si="156"/>
        <v>0</v>
      </c>
    </row>
    <row r="1521" spans="1:14" ht="22.5" x14ac:dyDescent="0.25">
      <c r="A1521" s="385" t="s">
        <v>160</v>
      </c>
      <c r="B1521" s="385" t="s">
        <v>53</v>
      </c>
      <c r="C1521" s="386" t="s">
        <v>202</v>
      </c>
      <c r="D1521" s="387" t="s">
        <v>203</v>
      </c>
      <c r="E1521" s="388" t="s">
        <v>56</v>
      </c>
      <c r="F1521" s="389">
        <v>11.09</v>
      </c>
      <c r="G1521" s="390">
        <v>1116.6199999999999</v>
      </c>
      <c r="H1521" s="389">
        <f>ROUND(G1521*F1521,1)</f>
        <v>12383.3</v>
      </c>
      <c r="I1521" s="443"/>
      <c r="J1521" s="443"/>
      <c r="K1521" s="461"/>
      <c r="L1521" s="467">
        <f t="shared" si="154"/>
        <v>0</v>
      </c>
      <c r="M1521" s="467">
        <f t="shared" si="155"/>
        <v>0</v>
      </c>
      <c r="N1521" s="468">
        <f t="shared" si="156"/>
        <v>0</v>
      </c>
    </row>
    <row r="1522" spans="1:14" x14ac:dyDescent="0.25">
      <c r="A1522" s="398"/>
      <c r="B1522" s="399" t="s">
        <v>72</v>
      </c>
      <c r="C1522" s="400" t="s">
        <v>73</v>
      </c>
      <c r="D1522" s="401" t="s">
        <v>753</v>
      </c>
      <c r="E1522" s="398"/>
      <c r="F1522" s="402">
        <v>11.09</v>
      </c>
      <c r="G1522" s="403"/>
      <c r="H1522" s="398"/>
      <c r="I1522" s="442"/>
      <c r="J1522" s="442"/>
      <c r="K1522" s="461"/>
      <c r="L1522" s="467">
        <f t="shared" si="154"/>
        <v>0</v>
      </c>
      <c r="M1522" s="467">
        <f t="shared" si="155"/>
        <v>0</v>
      </c>
      <c r="N1522" s="468">
        <f t="shared" si="156"/>
        <v>0</v>
      </c>
    </row>
    <row r="1523" spans="1:14" x14ac:dyDescent="0.25">
      <c r="A1523" s="385" t="s">
        <v>163</v>
      </c>
      <c r="B1523" s="385" t="s">
        <v>53</v>
      </c>
      <c r="C1523" s="386" t="s">
        <v>205</v>
      </c>
      <c r="D1523" s="387" t="s">
        <v>206</v>
      </c>
      <c r="E1523" s="388" t="s">
        <v>61</v>
      </c>
      <c r="F1523" s="389">
        <v>304</v>
      </c>
      <c r="G1523" s="390">
        <v>99.96</v>
      </c>
      <c r="H1523" s="389">
        <f>ROUND(G1523*F1523,1)</f>
        <v>30387.8</v>
      </c>
      <c r="I1523" s="442"/>
      <c r="J1523" s="442"/>
      <c r="K1523" s="461"/>
      <c r="L1523" s="467">
        <f t="shared" si="154"/>
        <v>0</v>
      </c>
      <c r="M1523" s="467">
        <f t="shared" si="155"/>
        <v>0</v>
      </c>
      <c r="N1523" s="468">
        <f t="shared" si="156"/>
        <v>0</v>
      </c>
    </row>
    <row r="1524" spans="1:14" x14ac:dyDescent="0.25">
      <c r="A1524" s="398"/>
      <c r="B1524" s="399" t="s">
        <v>72</v>
      </c>
      <c r="C1524" s="400" t="s">
        <v>73</v>
      </c>
      <c r="D1524" s="401" t="s">
        <v>754</v>
      </c>
      <c r="E1524" s="398"/>
      <c r="F1524" s="402">
        <v>304</v>
      </c>
      <c r="G1524" s="403"/>
      <c r="H1524" s="398"/>
      <c r="I1524" s="442"/>
      <c r="J1524" s="442"/>
      <c r="K1524" s="461"/>
      <c r="L1524" s="467">
        <f t="shared" si="154"/>
        <v>0</v>
      </c>
      <c r="M1524" s="467">
        <f t="shared" si="155"/>
        <v>0</v>
      </c>
      <c r="N1524" s="468">
        <f t="shared" si="156"/>
        <v>0</v>
      </c>
    </row>
    <row r="1525" spans="1:14" x14ac:dyDescent="0.25">
      <c r="A1525" s="385" t="s">
        <v>167</v>
      </c>
      <c r="B1525" s="385" t="s">
        <v>53</v>
      </c>
      <c r="C1525" s="386" t="s">
        <v>211</v>
      </c>
      <c r="D1525" s="387" t="s">
        <v>212</v>
      </c>
      <c r="E1525" s="388" t="s">
        <v>61</v>
      </c>
      <c r="F1525" s="389">
        <v>304</v>
      </c>
      <c r="G1525" s="390">
        <v>149.94</v>
      </c>
      <c r="H1525" s="389">
        <f>ROUND(G1525*F1525,1)</f>
        <v>45581.8</v>
      </c>
      <c r="I1525" s="442"/>
      <c r="J1525" s="442"/>
      <c r="K1525" s="461"/>
      <c r="L1525" s="467">
        <f t="shared" si="154"/>
        <v>0</v>
      </c>
      <c r="M1525" s="467">
        <f t="shared" si="155"/>
        <v>0</v>
      </c>
      <c r="N1525" s="468">
        <f t="shared" si="156"/>
        <v>0</v>
      </c>
    </row>
    <row r="1526" spans="1:14" x14ac:dyDescent="0.25">
      <c r="A1526" s="398"/>
      <c r="B1526" s="399" t="s">
        <v>72</v>
      </c>
      <c r="C1526" s="400" t="s">
        <v>73</v>
      </c>
      <c r="D1526" s="401" t="s">
        <v>754</v>
      </c>
      <c r="E1526" s="398"/>
      <c r="F1526" s="402">
        <v>304</v>
      </c>
      <c r="G1526" s="403"/>
      <c r="H1526" s="398"/>
      <c r="I1526" s="442"/>
      <c r="J1526" s="442"/>
      <c r="K1526" s="461"/>
      <c r="L1526" s="467">
        <f t="shared" si="154"/>
        <v>0</v>
      </c>
      <c r="M1526" s="467">
        <f t="shared" si="155"/>
        <v>0</v>
      </c>
      <c r="N1526" s="468">
        <f t="shared" si="156"/>
        <v>0</v>
      </c>
    </row>
    <row r="1527" spans="1:14" ht="22.5" x14ac:dyDescent="0.25">
      <c r="A1527" s="385" t="s">
        <v>171</v>
      </c>
      <c r="B1527" s="385" t="s">
        <v>53</v>
      </c>
      <c r="C1527" s="386" t="s">
        <v>217</v>
      </c>
      <c r="D1527" s="387" t="s">
        <v>218</v>
      </c>
      <c r="E1527" s="388" t="s">
        <v>56</v>
      </c>
      <c r="F1527" s="389">
        <v>184.5</v>
      </c>
      <c r="G1527" s="390">
        <v>98.06</v>
      </c>
      <c r="H1527" s="389">
        <f>ROUND(G1527*F1527,1)</f>
        <v>18092.099999999999</v>
      </c>
      <c r="I1527" s="442"/>
      <c r="J1527" s="442"/>
      <c r="K1527" s="461"/>
      <c r="L1527" s="467">
        <f t="shared" si="154"/>
        <v>0</v>
      </c>
      <c r="M1527" s="467">
        <f t="shared" si="155"/>
        <v>0</v>
      </c>
      <c r="N1527" s="468">
        <f t="shared" si="156"/>
        <v>0</v>
      </c>
    </row>
    <row r="1528" spans="1:14" x14ac:dyDescent="0.25">
      <c r="A1528" s="409"/>
      <c r="B1528" s="399" t="s">
        <v>72</v>
      </c>
      <c r="C1528" s="410" t="s">
        <v>73</v>
      </c>
      <c r="D1528" s="411" t="s">
        <v>508</v>
      </c>
      <c r="E1528" s="409"/>
      <c r="F1528" s="410" t="s">
        <v>73</v>
      </c>
      <c r="G1528" s="412"/>
      <c r="H1528" s="409"/>
      <c r="I1528" s="442"/>
      <c r="J1528" s="442"/>
      <c r="K1528" s="461"/>
      <c r="L1528" s="467">
        <f t="shared" si="154"/>
        <v>0</v>
      </c>
      <c r="M1528" s="467">
        <f t="shared" si="155"/>
        <v>0</v>
      </c>
      <c r="N1528" s="468">
        <f t="shared" si="156"/>
        <v>0</v>
      </c>
    </row>
    <row r="1529" spans="1:14" x14ac:dyDescent="0.25">
      <c r="A1529" s="398"/>
      <c r="B1529" s="399" t="s">
        <v>72</v>
      </c>
      <c r="C1529" s="400" t="s">
        <v>73</v>
      </c>
      <c r="D1529" s="401" t="s">
        <v>755</v>
      </c>
      <c r="E1529" s="398"/>
      <c r="F1529" s="402">
        <v>110.9</v>
      </c>
      <c r="G1529" s="403"/>
      <c r="H1529" s="398"/>
      <c r="I1529" s="442"/>
      <c r="J1529" s="442"/>
      <c r="K1529" s="461"/>
      <c r="L1529" s="467">
        <f t="shared" si="154"/>
        <v>0</v>
      </c>
      <c r="M1529" s="467">
        <f t="shared" si="155"/>
        <v>0</v>
      </c>
      <c r="N1529" s="468">
        <f t="shared" si="156"/>
        <v>0</v>
      </c>
    </row>
    <row r="1530" spans="1:14" x14ac:dyDescent="0.25">
      <c r="A1530" s="409"/>
      <c r="B1530" s="399" t="s">
        <v>72</v>
      </c>
      <c r="C1530" s="410" t="s">
        <v>73</v>
      </c>
      <c r="D1530" s="411" t="s">
        <v>510</v>
      </c>
      <c r="E1530" s="409"/>
      <c r="F1530" s="410" t="s">
        <v>73</v>
      </c>
      <c r="G1530" s="412"/>
      <c r="H1530" s="409"/>
      <c r="I1530" s="442"/>
      <c r="J1530" s="442"/>
      <c r="K1530" s="461"/>
      <c r="L1530" s="467">
        <f t="shared" si="154"/>
        <v>0</v>
      </c>
      <c r="M1530" s="467">
        <f t="shared" si="155"/>
        <v>0</v>
      </c>
      <c r="N1530" s="468">
        <f t="shared" si="156"/>
        <v>0</v>
      </c>
    </row>
    <row r="1531" spans="1:14" x14ac:dyDescent="0.25">
      <c r="A1531" s="398"/>
      <c r="B1531" s="399" t="s">
        <v>72</v>
      </c>
      <c r="C1531" s="400" t="s">
        <v>73</v>
      </c>
      <c r="D1531" s="401" t="s">
        <v>756</v>
      </c>
      <c r="E1531" s="398"/>
      <c r="F1531" s="402">
        <v>73.599999999999994</v>
      </c>
      <c r="G1531" s="403"/>
      <c r="H1531" s="398"/>
      <c r="I1531" s="442"/>
      <c r="J1531" s="442"/>
      <c r="K1531" s="461"/>
      <c r="L1531" s="467">
        <f t="shared" si="154"/>
        <v>0</v>
      </c>
      <c r="M1531" s="467">
        <f t="shared" si="155"/>
        <v>0</v>
      </c>
      <c r="N1531" s="468">
        <f t="shared" si="156"/>
        <v>0</v>
      </c>
    </row>
    <row r="1532" spans="1:14" x14ac:dyDescent="0.25">
      <c r="A1532" s="404"/>
      <c r="B1532" s="399" t="s">
        <v>72</v>
      </c>
      <c r="C1532" s="405" t="s">
        <v>73</v>
      </c>
      <c r="D1532" s="406" t="s">
        <v>496</v>
      </c>
      <c r="E1532" s="404"/>
      <c r="F1532" s="407">
        <v>184.5</v>
      </c>
      <c r="G1532" s="408"/>
      <c r="H1532" s="404"/>
      <c r="I1532" s="442"/>
      <c r="J1532" s="442"/>
      <c r="K1532" s="461"/>
      <c r="L1532" s="467">
        <f t="shared" si="154"/>
        <v>0</v>
      </c>
      <c r="M1532" s="467">
        <f t="shared" si="155"/>
        <v>0</v>
      </c>
      <c r="N1532" s="468">
        <f t="shared" si="156"/>
        <v>0</v>
      </c>
    </row>
    <row r="1533" spans="1:14" ht="22.5" x14ac:dyDescent="0.25">
      <c r="A1533" s="385" t="s">
        <v>174</v>
      </c>
      <c r="B1533" s="385" t="s">
        <v>53</v>
      </c>
      <c r="C1533" s="386" t="s">
        <v>220</v>
      </c>
      <c r="D1533" s="387" t="s">
        <v>221</v>
      </c>
      <c r="E1533" s="388" t="s">
        <v>56</v>
      </c>
      <c r="F1533" s="389">
        <v>37.299999999999997</v>
      </c>
      <c r="G1533" s="390">
        <v>247.39</v>
      </c>
      <c r="H1533" s="389">
        <f>ROUND(G1533*F1533,1)</f>
        <v>9227.6</v>
      </c>
      <c r="I1533" s="442"/>
      <c r="J1533" s="442"/>
      <c r="K1533" s="461"/>
      <c r="L1533" s="467">
        <f t="shared" si="154"/>
        <v>0</v>
      </c>
      <c r="M1533" s="467">
        <f t="shared" si="155"/>
        <v>0</v>
      </c>
      <c r="N1533" s="468">
        <f t="shared" si="156"/>
        <v>0</v>
      </c>
    </row>
    <row r="1534" spans="1:14" x14ac:dyDescent="0.25">
      <c r="A1534" s="409"/>
      <c r="B1534" s="399" t="s">
        <v>72</v>
      </c>
      <c r="C1534" s="410" t="s">
        <v>73</v>
      </c>
      <c r="D1534" s="411" t="s">
        <v>512</v>
      </c>
      <c r="E1534" s="409"/>
      <c r="F1534" s="410" t="s">
        <v>73</v>
      </c>
      <c r="G1534" s="412"/>
      <c r="H1534" s="409"/>
      <c r="I1534" s="442"/>
      <c r="J1534" s="442"/>
      <c r="K1534" s="461"/>
      <c r="L1534" s="467">
        <f t="shared" si="154"/>
        <v>0</v>
      </c>
      <c r="M1534" s="467">
        <f t="shared" si="155"/>
        <v>0</v>
      </c>
      <c r="N1534" s="468">
        <f t="shared" si="156"/>
        <v>0</v>
      </c>
    </row>
    <row r="1535" spans="1:14" x14ac:dyDescent="0.25">
      <c r="A1535" s="398"/>
      <c r="B1535" s="399" t="s">
        <v>72</v>
      </c>
      <c r="C1535" s="400" t="s">
        <v>73</v>
      </c>
      <c r="D1535" s="401" t="s">
        <v>757</v>
      </c>
      <c r="E1535" s="398"/>
      <c r="F1535" s="402">
        <v>37.299999999999997</v>
      </c>
      <c r="G1535" s="403"/>
      <c r="H1535" s="398"/>
      <c r="I1535" s="442"/>
      <c r="J1535" s="442"/>
      <c r="K1535" s="461"/>
      <c r="L1535" s="467">
        <f t="shared" si="154"/>
        <v>0</v>
      </c>
      <c r="M1535" s="467">
        <f t="shared" si="155"/>
        <v>0</v>
      </c>
      <c r="N1535" s="468">
        <f t="shared" si="156"/>
        <v>0</v>
      </c>
    </row>
    <row r="1536" spans="1:14" x14ac:dyDescent="0.25">
      <c r="A1536" s="385" t="s">
        <v>177</v>
      </c>
      <c r="B1536" s="385" t="s">
        <v>53</v>
      </c>
      <c r="C1536" s="386" t="s">
        <v>223</v>
      </c>
      <c r="D1536" s="387" t="s">
        <v>224</v>
      </c>
      <c r="E1536" s="388" t="s">
        <v>56</v>
      </c>
      <c r="F1536" s="389">
        <v>37.299999999999997</v>
      </c>
      <c r="G1536" s="390">
        <v>44.72</v>
      </c>
      <c r="H1536" s="389">
        <f>ROUND(G1536*F1536,1)</f>
        <v>1668.1</v>
      </c>
      <c r="I1536" s="442"/>
      <c r="J1536" s="442"/>
      <c r="K1536" s="461"/>
      <c r="L1536" s="467">
        <f t="shared" si="154"/>
        <v>0</v>
      </c>
      <c r="M1536" s="467">
        <f t="shared" si="155"/>
        <v>0</v>
      </c>
      <c r="N1536" s="468">
        <f t="shared" si="156"/>
        <v>0</v>
      </c>
    </row>
    <row r="1537" spans="1:14" x14ac:dyDescent="0.25">
      <c r="A1537" s="409"/>
      <c r="B1537" s="399" t="s">
        <v>72</v>
      </c>
      <c r="C1537" s="410" t="s">
        <v>73</v>
      </c>
      <c r="D1537" s="411" t="s">
        <v>512</v>
      </c>
      <c r="E1537" s="409"/>
      <c r="F1537" s="410" t="s">
        <v>73</v>
      </c>
      <c r="G1537" s="412"/>
      <c r="H1537" s="409"/>
      <c r="I1537" s="442"/>
      <c r="J1537" s="442"/>
      <c r="K1537" s="461"/>
      <c r="L1537" s="467">
        <f t="shared" si="154"/>
        <v>0</v>
      </c>
      <c r="M1537" s="467">
        <f t="shared" si="155"/>
        <v>0</v>
      </c>
      <c r="N1537" s="468">
        <f t="shared" si="156"/>
        <v>0</v>
      </c>
    </row>
    <row r="1538" spans="1:14" x14ac:dyDescent="0.25">
      <c r="A1538" s="398"/>
      <c r="B1538" s="399" t="s">
        <v>72</v>
      </c>
      <c r="C1538" s="400" t="s">
        <v>73</v>
      </c>
      <c r="D1538" s="401" t="s">
        <v>757</v>
      </c>
      <c r="E1538" s="398"/>
      <c r="F1538" s="402">
        <v>37.299999999999997</v>
      </c>
      <c r="G1538" s="403"/>
      <c r="H1538" s="398"/>
      <c r="I1538" s="442"/>
      <c r="J1538" s="442"/>
      <c r="K1538" s="461"/>
      <c r="L1538" s="467">
        <f t="shared" si="154"/>
        <v>0</v>
      </c>
      <c r="M1538" s="467">
        <f t="shared" si="155"/>
        <v>0</v>
      </c>
      <c r="N1538" s="468">
        <f t="shared" si="156"/>
        <v>0</v>
      </c>
    </row>
    <row r="1539" spans="1:14" x14ac:dyDescent="0.25">
      <c r="A1539" s="385" t="s">
        <v>180</v>
      </c>
      <c r="B1539" s="385" t="s">
        <v>53</v>
      </c>
      <c r="C1539" s="386" t="s">
        <v>226</v>
      </c>
      <c r="D1539" s="387" t="s">
        <v>227</v>
      </c>
      <c r="E1539" s="388" t="s">
        <v>56</v>
      </c>
      <c r="F1539" s="389">
        <v>37.299999999999997</v>
      </c>
      <c r="G1539" s="390">
        <v>11.84</v>
      </c>
      <c r="H1539" s="389">
        <f>ROUND(G1539*F1539,1)</f>
        <v>441.6</v>
      </c>
      <c r="I1539" s="442"/>
      <c r="J1539" s="442"/>
      <c r="K1539" s="461"/>
      <c r="L1539" s="467">
        <f t="shared" si="154"/>
        <v>0</v>
      </c>
      <c r="M1539" s="467">
        <f t="shared" si="155"/>
        <v>0</v>
      </c>
      <c r="N1539" s="468">
        <f t="shared" si="156"/>
        <v>0</v>
      </c>
    </row>
    <row r="1540" spans="1:14" x14ac:dyDescent="0.25">
      <c r="A1540" s="398"/>
      <c r="B1540" s="399" t="s">
        <v>72</v>
      </c>
      <c r="C1540" s="400" t="s">
        <v>73</v>
      </c>
      <c r="D1540" s="401" t="s">
        <v>757</v>
      </c>
      <c r="E1540" s="398"/>
      <c r="F1540" s="402">
        <v>37.299999999999997</v>
      </c>
      <c r="G1540" s="403"/>
      <c r="H1540" s="398"/>
      <c r="I1540" s="442"/>
      <c r="J1540" s="442"/>
      <c r="K1540" s="461"/>
      <c r="L1540" s="467">
        <f t="shared" si="154"/>
        <v>0</v>
      </c>
      <c r="M1540" s="467">
        <f t="shared" si="155"/>
        <v>0</v>
      </c>
      <c r="N1540" s="468">
        <f t="shared" si="156"/>
        <v>0</v>
      </c>
    </row>
    <row r="1541" spans="1:14" ht="22.5" x14ac:dyDescent="0.25">
      <c r="A1541" s="385" t="s">
        <v>183</v>
      </c>
      <c r="B1541" s="385" t="s">
        <v>53</v>
      </c>
      <c r="C1541" s="386" t="s">
        <v>41</v>
      </c>
      <c r="D1541" s="387" t="s">
        <v>42</v>
      </c>
      <c r="E1541" s="388" t="s">
        <v>43</v>
      </c>
      <c r="F1541" s="389">
        <v>74.599999999999994</v>
      </c>
      <c r="G1541" s="390">
        <v>116</v>
      </c>
      <c r="H1541" s="389">
        <f>ROUND(G1541*F1541,1)</f>
        <v>8653.6</v>
      </c>
      <c r="I1541" s="442"/>
      <c r="J1541" s="442"/>
      <c r="K1541" s="461"/>
      <c r="L1541" s="467">
        <f t="shared" si="154"/>
        <v>0</v>
      </c>
      <c r="M1541" s="467">
        <f t="shared" si="155"/>
        <v>0</v>
      </c>
      <c r="N1541" s="468">
        <f t="shared" si="156"/>
        <v>0</v>
      </c>
    </row>
    <row r="1542" spans="1:14" x14ac:dyDescent="0.25">
      <c r="A1542" s="398"/>
      <c r="B1542" s="399" t="s">
        <v>72</v>
      </c>
      <c r="C1542" s="400" t="s">
        <v>73</v>
      </c>
      <c r="D1542" s="401" t="s">
        <v>757</v>
      </c>
      <c r="E1542" s="398"/>
      <c r="F1542" s="402">
        <v>37.299999999999997</v>
      </c>
      <c r="G1542" s="403"/>
      <c r="H1542" s="398"/>
      <c r="I1542" s="442"/>
      <c r="J1542" s="442"/>
      <c r="K1542" s="461"/>
      <c r="L1542" s="467">
        <f t="shared" si="154"/>
        <v>0</v>
      </c>
      <c r="M1542" s="467">
        <f t="shared" si="155"/>
        <v>0</v>
      </c>
      <c r="N1542" s="468">
        <f t="shared" si="156"/>
        <v>0</v>
      </c>
    </row>
    <row r="1543" spans="1:14" x14ac:dyDescent="0.25">
      <c r="A1543" s="398"/>
      <c r="B1543" s="399" t="s">
        <v>72</v>
      </c>
      <c r="C1543" s="398"/>
      <c r="D1543" s="401" t="s">
        <v>758</v>
      </c>
      <c r="E1543" s="398"/>
      <c r="F1543" s="402">
        <v>74.599999999999994</v>
      </c>
      <c r="G1543" s="403"/>
      <c r="H1543" s="398"/>
      <c r="I1543" s="442"/>
      <c r="J1543" s="442"/>
      <c r="K1543" s="461"/>
      <c r="L1543" s="467">
        <f t="shared" si="154"/>
        <v>0</v>
      </c>
      <c r="M1543" s="467">
        <f t="shared" si="155"/>
        <v>0</v>
      </c>
      <c r="N1543" s="468">
        <f t="shared" si="156"/>
        <v>0</v>
      </c>
    </row>
    <row r="1544" spans="1:14" ht="22.5" x14ac:dyDescent="0.25">
      <c r="A1544" s="385" t="s">
        <v>186</v>
      </c>
      <c r="B1544" s="385" t="s">
        <v>53</v>
      </c>
      <c r="C1544" s="386" t="s">
        <v>230</v>
      </c>
      <c r="D1544" s="387" t="s">
        <v>231</v>
      </c>
      <c r="E1544" s="388" t="s">
        <v>56</v>
      </c>
      <c r="F1544" s="389">
        <v>73.599999999999994</v>
      </c>
      <c r="G1544" s="390">
        <v>143.36000000000001</v>
      </c>
      <c r="H1544" s="389">
        <f>ROUND(G1544*F1544,1)</f>
        <v>10551.3</v>
      </c>
      <c r="I1544" s="442"/>
      <c r="J1544" s="442"/>
      <c r="K1544" s="461"/>
      <c r="L1544" s="467">
        <f t="shared" si="154"/>
        <v>0</v>
      </c>
      <c r="M1544" s="467">
        <f t="shared" si="155"/>
        <v>0</v>
      </c>
      <c r="N1544" s="468">
        <f t="shared" si="156"/>
        <v>0</v>
      </c>
    </row>
    <row r="1545" spans="1:14" x14ac:dyDescent="0.25">
      <c r="A1545" s="409"/>
      <c r="B1545" s="399" t="s">
        <v>72</v>
      </c>
      <c r="C1545" s="410" t="s">
        <v>73</v>
      </c>
      <c r="D1545" s="411" t="s">
        <v>515</v>
      </c>
      <c r="E1545" s="409"/>
      <c r="F1545" s="410" t="s">
        <v>73</v>
      </c>
      <c r="G1545" s="412"/>
      <c r="H1545" s="409"/>
      <c r="I1545" s="442"/>
      <c r="J1545" s="442"/>
      <c r="K1545" s="461"/>
      <c r="L1545" s="467">
        <f t="shared" si="154"/>
        <v>0</v>
      </c>
      <c r="M1545" s="467">
        <f t="shared" si="155"/>
        <v>0</v>
      </c>
      <c r="N1545" s="468">
        <f t="shared" si="156"/>
        <v>0</v>
      </c>
    </row>
    <row r="1546" spans="1:14" x14ac:dyDescent="0.25">
      <c r="A1546" s="398"/>
      <c r="B1546" s="399" t="s">
        <v>72</v>
      </c>
      <c r="C1546" s="400" t="s">
        <v>73</v>
      </c>
      <c r="D1546" s="401" t="s">
        <v>759</v>
      </c>
      <c r="E1546" s="398"/>
      <c r="F1546" s="402">
        <v>73.599999999999994</v>
      </c>
      <c r="G1546" s="403"/>
      <c r="H1546" s="398"/>
      <c r="I1546" s="442"/>
      <c r="J1546" s="442"/>
      <c r="K1546" s="461"/>
      <c r="L1546" s="467">
        <f t="shared" si="154"/>
        <v>0</v>
      </c>
      <c r="M1546" s="467">
        <f t="shared" si="155"/>
        <v>0</v>
      </c>
      <c r="N1546" s="468">
        <f t="shared" si="156"/>
        <v>0</v>
      </c>
    </row>
    <row r="1547" spans="1:14" x14ac:dyDescent="0.25">
      <c r="A1547" s="409"/>
      <c r="B1547" s="399" t="s">
        <v>72</v>
      </c>
      <c r="C1547" s="410" t="s">
        <v>73</v>
      </c>
      <c r="D1547" s="411" t="s">
        <v>517</v>
      </c>
      <c r="E1547" s="409"/>
      <c r="F1547" s="410" t="s">
        <v>73</v>
      </c>
      <c r="G1547" s="412"/>
      <c r="H1547" s="409"/>
      <c r="I1547" s="442"/>
      <c r="J1547" s="442"/>
      <c r="K1547" s="461"/>
      <c r="L1547" s="467">
        <f t="shared" si="154"/>
        <v>0</v>
      </c>
      <c r="M1547" s="467">
        <f t="shared" si="155"/>
        <v>0</v>
      </c>
      <c r="N1547" s="468">
        <f t="shared" si="156"/>
        <v>0</v>
      </c>
    </row>
    <row r="1548" spans="1:14" x14ac:dyDescent="0.25">
      <c r="A1548" s="398"/>
      <c r="B1548" s="399" t="s">
        <v>72</v>
      </c>
      <c r="C1548" s="400" t="s">
        <v>73</v>
      </c>
      <c r="D1548" s="401" t="s">
        <v>520</v>
      </c>
      <c r="E1548" s="398"/>
      <c r="F1548" s="402">
        <v>0</v>
      </c>
      <c r="G1548" s="403"/>
      <c r="H1548" s="398"/>
      <c r="I1548" s="442"/>
      <c r="J1548" s="442"/>
      <c r="K1548" s="461"/>
      <c r="L1548" s="467">
        <f t="shared" si="154"/>
        <v>0</v>
      </c>
      <c r="M1548" s="467">
        <f t="shared" si="155"/>
        <v>0</v>
      </c>
      <c r="N1548" s="468">
        <f t="shared" si="156"/>
        <v>0</v>
      </c>
    </row>
    <row r="1549" spans="1:14" x14ac:dyDescent="0.25">
      <c r="A1549" s="409"/>
      <c r="B1549" s="399" t="s">
        <v>72</v>
      </c>
      <c r="C1549" s="410" t="s">
        <v>73</v>
      </c>
      <c r="D1549" s="411" t="s">
        <v>519</v>
      </c>
      <c r="E1549" s="409"/>
      <c r="F1549" s="410" t="s">
        <v>73</v>
      </c>
      <c r="G1549" s="412"/>
      <c r="H1549" s="409"/>
      <c r="I1549" s="442"/>
      <c r="J1549" s="442"/>
      <c r="K1549" s="461"/>
      <c r="L1549" s="467">
        <f t="shared" si="154"/>
        <v>0</v>
      </c>
      <c r="M1549" s="467">
        <f t="shared" si="155"/>
        <v>0</v>
      </c>
      <c r="N1549" s="468">
        <f t="shared" si="156"/>
        <v>0</v>
      </c>
    </row>
    <row r="1550" spans="1:14" x14ac:dyDescent="0.25">
      <c r="A1550" s="398"/>
      <c r="B1550" s="399" t="s">
        <v>72</v>
      </c>
      <c r="C1550" s="400" t="s">
        <v>73</v>
      </c>
      <c r="D1550" s="401" t="s">
        <v>520</v>
      </c>
      <c r="E1550" s="398"/>
      <c r="F1550" s="402">
        <v>0</v>
      </c>
      <c r="G1550" s="403"/>
      <c r="H1550" s="398"/>
      <c r="I1550" s="442"/>
      <c r="J1550" s="442"/>
      <c r="K1550" s="461"/>
      <c r="L1550" s="467">
        <f t="shared" si="154"/>
        <v>0</v>
      </c>
      <c r="M1550" s="467">
        <f t="shared" si="155"/>
        <v>0</v>
      </c>
      <c r="N1550" s="468">
        <f t="shared" si="156"/>
        <v>0</v>
      </c>
    </row>
    <row r="1551" spans="1:14" x14ac:dyDescent="0.25">
      <c r="A1551" s="404"/>
      <c r="B1551" s="399" t="s">
        <v>72</v>
      </c>
      <c r="C1551" s="405" t="s">
        <v>73</v>
      </c>
      <c r="D1551" s="406" t="s">
        <v>496</v>
      </c>
      <c r="E1551" s="404"/>
      <c r="F1551" s="407">
        <v>73.599999999999994</v>
      </c>
      <c r="G1551" s="408"/>
      <c r="H1551" s="404"/>
      <c r="I1551" s="442"/>
      <c r="J1551" s="442"/>
      <c r="K1551" s="461"/>
      <c r="L1551" s="467">
        <f t="shared" si="154"/>
        <v>0</v>
      </c>
      <c r="M1551" s="467">
        <f t="shared" si="155"/>
        <v>0</v>
      </c>
      <c r="N1551" s="468">
        <f t="shared" si="156"/>
        <v>0</v>
      </c>
    </row>
    <row r="1552" spans="1:14" ht="22.5" x14ac:dyDescent="0.25">
      <c r="A1552" s="385" t="s">
        <v>189</v>
      </c>
      <c r="B1552" s="385" t="s">
        <v>53</v>
      </c>
      <c r="C1552" s="386" t="s">
        <v>233</v>
      </c>
      <c r="D1552" s="387" t="s">
        <v>234</v>
      </c>
      <c r="E1552" s="388" t="s">
        <v>56</v>
      </c>
      <c r="F1552" s="389">
        <v>36.299999999999997</v>
      </c>
      <c r="G1552" s="390">
        <v>318.27999999999997</v>
      </c>
      <c r="H1552" s="389">
        <f>ROUND(G1552*F1552,1)</f>
        <v>11553.6</v>
      </c>
      <c r="I1552" s="442"/>
      <c r="J1552" s="442"/>
      <c r="K1552" s="461"/>
      <c r="L1552" s="467">
        <f t="shared" si="154"/>
        <v>0</v>
      </c>
      <c r="M1552" s="467">
        <f t="shared" si="155"/>
        <v>0</v>
      </c>
      <c r="N1552" s="468">
        <f t="shared" si="156"/>
        <v>0</v>
      </c>
    </row>
    <row r="1553" spans="1:14" x14ac:dyDescent="0.25">
      <c r="A1553" s="398"/>
      <c r="B1553" s="399" t="s">
        <v>72</v>
      </c>
      <c r="C1553" s="400" t="s">
        <v>73</v>
      </c>
      <c r="D1553" s="401" t="s">
        <v>760</v>
      </c>
      <c r="E1553" s="398"/>
      <c r="F1553" s="402">
        <v>36.299999999999997</v>
      </c>
      <c r="G1553" s="403"/>
      <c r="H1553" s="398"/>
      <c r="I1553" s="442"/>
      <c r="J1553" s="442"/>
      <c r="K1553" s="461"/>
      <c r="L1553" s="467">
        <f t="shared" si="154"/>
        <v>0</v>
      </c>
      <c r="M1553" s="467">
        <f t="shared" si="155"/>
        <v>0</v>
      </c>
      <c r="N1553" s="468">
        <f t="shared" si="156"/>
        <v>0</v>
      </c>
    </row>
    <row r="1554" spans="1:14" x14ac:dyDescent="0.25">
      <c r="A1554" s="391" t="s">
        <v>192</v>
      </c>
      <c r="B1554" s="391" t="s">
        <v>69</v>
      </c>
      <c r="C1554" s="392" t="s">
        <v>236</v>
      </c>
      <c r="D1554" s="393" t="s">
        <v>237</v>
      </c>
      <c r="E1554" s="394" t="s">
        <v>43</v>
      </c>
      <c r="F1554" s="395">
        <v>72.599999999999994</v>
      </c>
      <c r="G1554" s="396">
        <v>172.71</v>
      </c>
      <c r="H1554" s="395">
        <f>ROUND(G1554*F1554,1)</f>
        <v>12538.7</v>
      </c>
      <c r="I1554" s="442"/>
      <c r="J1554" s="442"/>
      <c r="K1554" s="461"/>
      <c r="L1554" s="467">
        <f t="shared" si="154"/>
        <v>0</v>
      </c>
      <c r="M1554" s="467">
        <f t="shared" si="155"/>
        <v>0</v>
      </c>
      <c r="N1554" s="468">
        <f t="shared" si="156"/>
        <v>0</v>
      </c>
    </row>
    <row r="1555" spans="1:14" x14ac:dyDescent="0.25">
      <c r="A1555" s="398"/>
      <c r="B1555" s="399" t="s">
        <v>72</v>
      </c>
      <c r="C1555" s="400" t="s">
        <v>73</v>
      </c>
      <c r="D1555" s="401" t="s">
        <v>760</v>
      </c>
      <c r="E1555" s="398"/>
      <c r="F1555" s="402">
        <v>36.299999999999997</v>
      </c>
      <c r="G1555" s="403"/>
      <c r="H1555" s="398"/>
      <c r="I1555" s="442"/>
      <c r="J1555" s="442"/>
      <c r="K1555" s="461"/>
      <c r="L1555" s="467">
        <f t="shared" si="154"/>
        <v>0</v>
      </c>
      <c r="M1555" s="467">
        <f t="shared" si="155"/>
        <v>0</v>
      </c>
      <c r="N1555" s="468">
        <f t="shared" si="156"/>
        <v>0</v>
      </c>
    </row>
    <row r="1556" spans="1:14" x14ac:dyDescent="0.25">
      <c r="A1556" s="398"/>
      <c r="B1556" s="399" t="s">
        <v>72</v>
      </c>
      <c r="C1556" s="398"/>
      <c r="D1556" s="401" t="s">
        <v>761</v>
      </c>
      <c r="E1556" s="398"/>
      <c r="F1556" s="402">
        <v>72.599999999999994</v>
      </c>
      <c r="G1556" s="403"/>
      <c r="H1556" s="398"/>
      <c r="I1556" s="442"/>
      <c r="J1556" s="442"/>
      <c r="K1556" s="461"/>
      <c r="L1556" s="467">
        <f t="shared" si="154"/>
        <v>0</v>
      </c>
      <c r="M1556" s="467">
        <f t="shared" si="155"/>
        <v>0</v>
      </c>
      <c r="N1556" s="468">
        <f t="shared" si="156"/>
        <v>0</v>
      </c>
    </row>
    <row r="1557" spans="1:14" ht="22.5" x14ac:dyDescent="0.25">
      <c r="A1557" s="385" t="s">
        <v>195</v>
      </c>
      <c r="B1557" s="385" t="s">
        <v>53</v>
      </c>
      <c r="C1557" s="386" t="s">
        <v>239</v>
      </c>
      <c r="D1557" s="387" t="s">
        <v>240</v>
      </c>
      <c r="E1557" s="388" t="s">
        <v>61</v>
      </c>
      <c r="F1557" s="389">
        <v>49.5</v>
      </c>
      <c r="G1557" s="390">
        <v>53.92</v>
      </c>
      <c r="H1557" s="389">
        <f>ROUND(G1557*F1557,1)</f>
        <v>2669</v>
      </c>
      <c r="I1557" s="442"/>
      <c r="J1557" s="442"/>
      <c r="K1557" s="461"/>
      <c r="L1557" s="467">
        <f t="shared" si="154"/>
        <v>0</v>
      </c>
      <c r="M1557" s="467">
        <f t="shared" si="155"/>
        <v>0</v>
      </c>
      <c r="N1557" s="468">
        <f t="shared" si="156"/>
        <v>0</v>
      </c>
    </row>
    <row r="1558" spans="1:14" x14ac:dyDescent="0.25">
      <c r="A1558" s="398"/>
      <c r="B1558" s="399" t="s">
        <v>72</v>
      </c>
      <c r="C1558" s="400" t="s">
        <v>73</v>
      </c>
      <c r="D1558" s="401" t="s">
        <v>762</v>
      </c>
      <c r="E1558" s="398"/>
      <c r="F1558" s="402">
        <v>49.5</v>
      </c>
      <c r="G1558" s="403"/>
      <c r="H1558" s="398"/>
      <c r="I1558" s="442"/>
      <c r="J1558" s="442"/>
      <c r="K1558" s="461"/>
      <c r="L1558" s="467">
        <f t="shared" ref="L1558:L1621" si="157">I1558</f>
        <v>0</v>
      </c>
      <c r="M1558" s="467">
        <f t="shared" ref="M1558:M1621" si="158">J1558</f>
        <v>0</v>
      </c>
      <c r="N1558" s="468">
        <f t="shared" ref="N1558:N1621" si="159">L1558*M1558</f>
        <v>0</v>
      </c>
    </row>
    <row r="1559" spans="1:14" x14ac:dyDescent="0.25">
      <c r="A1559" s="378"/>
      <c r="B1559" s="379" t="s">
        <v>48</v>
      </c>
      <c r="C1559" s="383" t="s">
        <v>51</v>
      </c>
      <c r="D1559" s="383" t="s">
        <v>52</v>
      </c>
      <c r="E1559" s="378"/>
      <c r="F1559" s="378"/>
      <c r="G1559" s="381"/>
      <c r="H1559" s="384"/>
      <c r="I1559" s="442"/>
      <c r="J1559" s="442"/>
      <c r="K1559" s="461"/>
      <c r="L1559" s="467">
        <f t="shared" si="157"/>
        <v>0</v>
      </c>
      <c r="M1559" s="467">
        <f t="shared" si="158"/>
        <v>0</v>
      </c>
      <c r="N1559" s="468">
        <f t="shared" si="159"/>
        <v>0</v>
      </c>
    </row>
    <row r="1560" spans="1:14" x14ac:dyDescent="0.25">
      <c r="A1560" s="385" t="s">
        <v>198</v>
      </c>
      <c r="B1560" s="385" t="s">
        <v>53</v>
      </c>
      <c r="C1560" s="386" t="s">
        <v>481</v>
      </c>
      <c r="D1560" s="387" t="s">
        <v>482</v>
      </c>
      <c r="E1560" s="388" t="s">
        <v>56</v>
      </c>
      <c r="F1560" s="389">
        <v>1</v>
      </c>
      <c r="G1560" s="390">
        <v>644.70000000000005</v>
      </c>
      <c r="H1560" s="389">
        <f>ROUND(G1560*F1560,1)</f>
        <v>644.70000000000005</v>
      </c>
      <c r="I1560" s="442"/>
      <c r="J1560" s="442"/>
      <c r="K1560" s="461"/>
      <c r="L1560" s="467">
        <f t="shared" si="157"/>
        <v>0</v>
      </c>
      <c r="M1560" s="467">
        <f t="shared" si="158"/>
        <v>0</v>
      </c>
      <c r="N1560" s="468">
        <f t="shared" si="159"/>
        <v>0</v>
      </c>
    </row>
    <row r="1561" spans="1:14" x14ac:dyDescent="0.25">
      <c r="A1561" s="398"/>
      <c r="B1561" s="399" t="s">
        <v>72</v>
      </c>
      <c r="C1561" s="400" t="s">
        <v>73</v>
      </c>
      <c r="D1561" s="401" t="s">
        <v>97</v>
      </c>
      <c r="E1561" s="398"/>
      <c r="F1561" s="402">
        <v>1</v>
      </c>
      <c r="G1561" s="403"/>
      <c r="H1561" s="398"/>
      <c r="I1561" s="442"/>
      <c r="J1561" s="442"/>
      <c r="K1561" s="461"/>
      <c r="L1561" s="467">
        <f t="shared" si="157"/>
        <v>0</v>
      </c>
      <c r="M1561" s="467">
        <f t="shared" si="158"/>
        <v>0</v>
      </c>
      <c r="N1561" s="468">
        <f t="shared" si="159"/>
        <v>0</v>
      </c>
    </row>
    <row r="1562" spans="1:14" x14ac:dyDescent="0.25">
      <c r="A1562" s="385" t="s">
        <v>201</v>
      </c>
      <c r="B1562" s="385" t="s">
        <v>53</v>
      </c>
      <c r="C1562" s="386" t="s">
        <v>612</v>
      </c>
      <c r="D1562" s="387" t="s">
        <v>613</v>
      </c>
      <c r="E1562" s="388" t="s">
        <v>56</v>
      </c>
      <c r="F1562" s="389">
        <v>6.5</v>
      </c>
      <c r="G1562" s="390">
        <v>3359.0800000000004</v>
      </c>
      <c r="H1562" s="389">
        <f>ROUND(G1562*F1562,1)</f>
        <v>21834</v>
      </c>
      <c r="I1562" s="442"/>
      <c r="J1562" s="442"/>
      <c r="K1562" s="461"/>
      <c r="L1562" s="467">
        <f t="shared" si="157"/>
        <v>0</v>
      </c>
      <c r="M1562" s="467">
        <f t="shared" si="158"/>
        <v>0</v>
      </c>
      <c r="N1562" s="468">
        <f t="shared" si="159"/>
        <v>0</v>
      </c>
    </row>
    <row r="1563" spans="1:14" x14ac:dyDescent="0.25">
      <c r="A1563" s="409"/>
      <c r="B1563" s="399" t="s">
        <v>72</v>
      </c>
      <c r="C1563" s="410" t="s">
        <v>73</v>
      </c>
      <c r="D1563" s="411" t="s">
        <v>614</v>
      </c>
      <c r="E1563" s="409"/>
      <c r="F1563" s="410" t="s">
        <v>73</v>
      </c>
      <c r="G1563" s="412"/>
      <c r="H1563" s="409"/>
      <c r="I1563" s="442"/>
      <c r="J1563" s="442"/>
      <c r="K1563" s="461"/>
      <c r="L1563" s="467">
        <f t="shared" si="157"/>
        <v>0</v>
      </c>
      <c r="M1563" s="467">
        <f t="shared" si="158"/>
        <v>0</v>
      </c>
      <c r="N1563" s="468">
        <f t="shared" si="159"/>
        <v>0</v>
      </c>
    </row>
    <row r="1564" spans="1:14" x14ac:dyDescent="0.25">
      <c r="A1564" s="398"/>
      <c r="B1564" s="399" t="s">
        <v>72</v>
      </c>
      <c r="C1564" s="400" t="s">
        <v>73</v>
      </c>
      <c r="D1564" s="401" t="s">
        <v>763</v>
      </c>
      <c r="E1564" s="398"/>
      <c r="F1564" s="402">
        <v>0</v>
      </c>
      <c r="G1564" s="403"/>
      <c r="H1564" s="398"/>
      <c r="I1564" s="442"/>
      <c r="J1564" s="442"/>
      <c r="K1564" s="461"/>
      <c r="L1564" s="467">
        <f t="shared" si="157"/>
        <v>0</v>
      </c>
      <c r="M1564" s="467">
        <f t="shared" si="158"/>
        <v>0</v>
      </c>
      <c r="N1564" s="468">
        <f t="shared" si="159"/>
        <v>0</v>
      </c>
    </row>
    <row r="1565" spans="1:14" x14ac:dyDescent="0.25">
      <c r="A1565" s="409"/>
      <c r="B1565" s="399" t="s">
        <v>72</v>
      </c>
      <c r="C1565" s="410" t="s">
        <v>73</v>
      </c>
      <c r="D1565" s="411" t="s">
        <v>616</v>
      </c>
      <c r="E1565" s="409"/>
      <c r="F1565" s="410" t="s">
        <v>73</v>
      </c>
      <c r="G1565" s="412"/>
      <c r="H1565" s="409"/>
      <c r="I1565" s="442"/>
      <c r="J1565" s="442"/>
      <c r="K1565" s="461"/>
      <c r="L1565" s="467">
        <f t="shared" si="157"/>
        <v>0</v>
      </c>
      <c r="M1565" s="467">
        <f t="shared" si="158"/>
        <v>0</v>
      </c>
      <c r="N1565" s="468">
        <f t="shared" si="159"/>
        <v>0</v>
      </c>
    </row>
    <row r="1566" spans="1:14" x14ac:dyDescent="0.25">
      <c r="A1566" s="398"/>
      <c r="B1566" s="399" t="s">
        <v>72</v>
      </c>
      <c r="C1566" s="400" t="s">
        <v>73</v>
      </c>
      <c r="D1566" s="401" t="s">
        <v>764</v>
      </c>
      <c r="E1566" s="398"/>
      <c r="F1566" s="402">
        <v>0</v>
      </c>
      <c r="G1566" s="403"/>
      <c r="H1566" s="398"/>
      <c r="I1566" s="442"/>
      <c r="J1566" s="442"/>
      <c r="K1566" s="461"/>
      <c r="L1566" s="467">
        <f t="shared" si="157"/>
        <v>0</v>
      </c>
      <c r="M1566" s="467">
        <f t="shared" si="158"/>
        <v>0</v>
      </c>
      <c r="N1566" s="468">
        <f t="shared" si="159"/>
        <v>0</v>
      </c>
    </row>
    <row r="1567" spans="1:14" x14ac:dyDescent="0.25">
      <c r="A1567" s="409"/>
      <c r="B1567" s="399" t="s">
        <v>72</v>
      </c>
      <c r="C1567" s="410" t="s">
        <v>73</v>
      </c>
      <c r="D1567" s="411" t="s">
        <v>618</v>
      </c>
      <c r="E1567" s="409"/>
      <c r="F1567" s="410" t="s">
        <v>73</v>
      </c>
      <c r="G1567" s="412"/>
      <c r="H1567" s="409"/>
      <c r="I1567" s="442"/>
      <c r="J1567" s="442"/>
      <c r="K1567" s="461"/>
      <c r="L1567" s="467">
        <f t="shared" si="157"/>
        <v>0</v>
      </c>
      <c r="M1567" s="467">
        <f t="shared" si="158"/>
        <v>0</v>
      </c>
      <c r="N1567" s="468">
        <f t="shared" si="159"/>
        <v>0</v>
      </c>
    </row>
    <row r="1568" spans="1:14" x14ac:dyDescent="0.25">
      <c r="A1568" s="398"/>
      <c r="B1568" s="399" t="s">
        <v>72</v>
      </c>
      <c r="C1568" s="400" t="s">
        <v>73</v>
      </c>
      <c r="D1568" s="401" t="s">
        <v>765</v>
      </c>
      <c r="E1568" s="398"/>
      <c r="F1568" s="402">
        <v>0</v>
      </c>
      <c r="G1568" s="403"/>
      <c r="H1568" s="398"/>
      <c r="I1568" s="442"/>
      <c r="J1568" s="442"/>
      <c r="K1568" s="461"/>
      <c r="L1568" s="467">
        <f t="shared" si="157"/>
        <v>0</v>
      </c>
      <c r="M1568" s="467">
        <f t="shared" si="158"/>
        <v>0</v>
      </c>
      <c r="N1568" s="468">
        <f t="shared" si="159"/>
        <v>0</v>
      </c>
    </row>
    <row r="1569" spans="1:14" x14ac:dyDescent="0.25">
      <c r="A1569" s="409"/>
      <c r="B1569" s="399" t="s">
        <v>72</v>
      </c>
      <c r="C1569" s="410" t="s">
        <v>73</v>
      </c>
      <c r="D1569" s="411" t="s">
        <v>620</v>
      </c>
      <c r="E1569" s="409"/>
      <c r="F1569" s="410" t="s">
        <v>73</v>
      </c>
      <c r="G1569" s="412"/>
      <c r="H1569" s="409"/>
      <c r="I1569" s="442"/>
      <c r="J1569" s="442"/>
      <c r="K1569" s="461"/>
      <c r="L1569" s="467">
        <f t="shared" si="157"/>
        <v>0</v>
      </c>
      <c r="M1569" s="467">
        <f t="shared" si="158"/>
        <v>0</v>
      </c>
      <c r="N1569" s="468">
        <f t="shared" si="159"/>
        <v>0</v>
      </c>
    </row>
    <row r="1570" spans="1:14" x14ac:dyDescent="0.25">
      <c r="A1570" s="398"/>
      <c r="B1570" s="399" t="s">
        <v>72</v>
      </c>
      <c r="C1570" s="400" t="s">
        <v>73</v>
      </c>
      <c r="D1570" s="401" t="s">
        <v>766</v>
      </c>
      <c r="E1570" s="398"/>
      <c r="F1570" s="402">
        <v>6.5</v>
      </c>
      <c r="G1570" s="403"/>
      <c r="H1570" s="398"/>
      <c r="I1570" s="442"/>
      <c r="J1570" s="442"/>
      <c r="K1570" s="461"/>
      <c r="L1570" s="467">
        <f t="shared" si="157"/>
        <v>0</v>
      </c>
      <c r="M1570" s="467">
        <f t="shared" si="158"/>
        <v>0</v>
      </c>
      <c r="N1570" s="468">
        <f t="shared" si="159"/>
        <v>0</v>
      </c>
    </row>
    <row r="1571" spans="1:14" x14ac:dyDescent="0.25">
      <c r="A1571" s="404"/>
      <c r="B1571" s="399" t="s">
        <v>72</v>
      </c>
      <c r="C1571" s="405" t="s">
        <v>73</v>
      </c>
      <c r="D1571" s="406" t="s">
        <v>496</v>
      </c>
      <c r="E1571" s="404"/>
      <c r="F1571" s="407">
        <v>6.5</v>
      </c>
      <c r="G1571" s="408"/>
      <c r="H1571" s="404"/>
      <c r="I1571" s="442"/>
      <c r="J1571" s="442"/>
      <c r="K1571" s="461"/>
      <c r="L1571" s="467">
        <f t="shared" si="157"/>
        <v>0</v>
      </c>
      <c r="M1571" s="467">
        <f t="shared" si="158"/>
        <v>0</v>
      </c>
      <c r="N1571" s="468">
        <f t="shared" si="159"/>
        <v>0</v>
      </c>
    </row>
    <row r="1572" spans="1:14" x14ac:dyDescent="0.25">
      <c r="A1572" s="378"/>
      <c r="B1572" s="379" t="s">
        <v>48</v>
      </c>
      <c r="C1572" s="383" t="s">
        <v>138</v>
      </c>
      <c r="D1572" s="383" t="s">
        <v>278</v>
      </c>
      <c r="E1572" s="378"/>
      <c r="F1572" s="378"/>
      <c r="G1572" s="381"/>
      <c r="H1572" s="384"/>
      <c r="I1572" s="442"/>
      <c r="J1572" s="442"/>
      <c r="K1572" s="461"/>
      <c r="L1572" s="467">
        <f t="shared" si="157"/>
        <v>0</v>
      </c>
      <c r="M1572" s="467">
        <f t="shared" si="158"/>
        <v>0</v>
      </c>
      <c r="N1572" s="468">
        <f t="shared" si="159"/>
        <v>0</v>
      </c>
    </row>
    <row r="1573" spans="1:14" x14ac:dyDescent="0.25">
      <c r="A1573" s="385" t="s">
        <v>204</v>
      </c>
      <c r="B1573" s="385" t="s">
        <v>53</v>
      </c>
      <c r="C1573" s="386" t="s">
        <v>283</v>
      </c>
      <c r="D1573" s="387" t="s">
        <v>284</v>
      </c>
      <c r="E1573" s="388" t="s">
        <v>61</v>
      </c>
      <c r="F1573" s="389">
        <v>60.5</v>
      </c>
      <c r="G1573" s="390">
        <v>302.54000000000002</v>
      </c>
      <c r="H1573" s="389">
        <f>ROUND(G1573*F1573,1)</f>
        <v>18303.7</v>
      </c>
      <c r="I1573" s="443">
        <f>-1.1*10</f>
        <v>-11</v>
      </c>
      <c r="J1573" s="443">
        <v>302.54000000000002</v>
      </c>
      <c r="K1573" s="461">
        <f>J1573*I1573</f>
        <v>-3327.94</v>
      </c>
      <c r="L1573" s="467">
        <f t="shared" si="157"/>
        <v>-11</v>
      </c>
      <c r="M1573" s="467">
        <f t="shared" si="158"/>
        <v>302.54000000000002</v>
      </c>
      <c r="N1573" s="468">
        <f t="shared" si="159"/>
        <v>-3327.94</v>
      </c>
    </row>
    <row r="1574" spans="1:14" x14ac:dyDescent="0.25">
      <c r="A1574" s="398"/>
      <c r="B1574" s="399" t="s">
        <v>72</v>
      </c>
      <c r="C1574" s="400" t="s">
        <v>73</v>
      </c>
      <c r="D1574" s="401" t="s">
        <v>744</v>
      </c>
      <c r="E1574" s="398"/>
      <c r="F1574" s="402">
        <v>60.5</v>
      </c>
      <c r="G1574" s="403"/>
      <c r="H1574" s="398"/>
      <c r="I1574" s="442"/>
      <c r="J1574" s="442"/>
      <c r="K1574" s="461"/>
      <c r="L1574" s="467">
        <f t="shared" si="157"/>
        <v>0</v>
      </c>
      <c r="M1574" s="467">
        <f t="shared" si="158"/>
        <v>0</v>
      </c>
      <c r="N1574" s="468">
        <f t="shared" si="159"/>
        <v>0</v>
      </c>
    </row>
    <row r="1575" spans="1:14" x14ac:dyDescent="0.25">
      <c r="A1575" s="398"/>
      <c r="B1575" s="399" t="s">
        <v>72</v>
      </c>
      <c r="C1575" s="400" t="s">
        <v>73</v>
      </c>
      <c r="D1575" s="401" t="s">
        <v>495</v>
      </c>
      <c r="E1575" s="398"/>
      <c r="F1575" s="402">
        <v>0</v>
      </c>
      <c r="G1575" s="403"/>
      <c r="H1575" s="398"/>
      <c r="I1575" s="442"/>
      <c r="J1575" s="442"/>
      <c r="K1575" s="461"/>
      <c r="L1575" s="467">
        <f t="shared" si="157"/>
        <v>0</v>
      </c>
      <c r="M1575" s="467">
        <f t="shared" si="158"/>
        <v>0</v>
      </c>
      <c r="N1575" s="468">
        <f t="shared" si="159"/>
        <v>0</v>
      </c>
    </row>
    <row r="1576" spans="1:14" x14ac:dyDescent="0.25">
      <c r="A1576" s="404"/>
      <c r="B1576" s="399" t="s">
        <v>72</v>
      </c>
      <c r="C1576" s="405" t="s">
        <v>73</v>
      </c>
      <c r="D1576" s="406" t="s">
        <v>496</v>
      </c>
      <c r="E1576" s="404"/>
      <c r="F1576" s="407">
        <v>60.5</v>
      </c>
      <c r="G1576" s="408"/>
      <c r="H1576" s="404"/>
      <c r="I1576" s="442"/>
      <c r="J1576" s="442"/>
      <c r="K1576" s="461"/>
      <c r="L1576" s="467">
        <f t="shared" si="157"/>
        <v>0</v>
      </c>
      <c r="M1576" s="467">
        <f t="shared" si="158"/>
        <v>0</v>
      </c>
      <c r="N1576" s="468">
        <f t="shared" si="159"/>
        <v>0</v>
      </c>
    </row>
    <row r="1577" spans="1:14" x14ac:dyDescent="0.25">
      <c r="A1577" s="385" t="s">
        <v>207</v>
      </c>
      <c r="B1577" s="385" t="s">
        <v>53</v>
      </c>
      <c r="C1577" s="386" t="s">
        <v>289</v>
      </c>
      <c r="D1577" s="387" t="s">
        <v>290</v>
      </c>
      <c r="E1577" s="388" t="s">
        <v>61</v>
      </c>
      <c r="F1577" s="389">
        <v>60.5</v>
      </c>
      <c r="G1577" s="390">
        <v>14.18</v>
      </c>
      <c r="H1577" s="389">
        <f>ROUND(G1577*F1577,1)</f>
        <v>857.9</v>
      </c>
      <c r="I1577" s="443">
        <f>-1.1*10</f>
        <v>-11</v>
      </c>
      <c r="J1577" s="443">
        <v>14.18</v>
      </c>
      <c r="K1577" s="461">
        <f t="shared" ref="K1577:K1589" si="160">J1577*I1577</f>
        <v>-155.97999999999999</v>
      </c>
      <c r="L1577" s="467">
        <f t="shared" si="157"/>
        <v>-11</v>
      </c>
      <c r="M1577" s="467">
        <f t="shared" si="158"/>
        <v>14.18</v>
      </c>
      <c r="N1577" s="468">
        <f t="shared" si="159"/>
        <v>-155.97999999999999</v>
      </c>
    </row>
    <row r="1578" spans="1:14" x14ac:dyDescent="0.25">
      <c r="A1578" s="398"/>
      <c r="B1578" s="399" t="s">
        <v>72</v>
      </c>
      <c r="C1578" s="400" t="s">
        <v>73</v>
      </c>
      <c r="D1578" s="401" t="s">
        <v>744</v>
      </c>
      <c r="E1578" s="398"/>
      <c r="F1578" s="402">
        <v>60.5</v>
      </c>
      <c r="G1578" s="403"/>
      <c r="H1578" s="398"/>
      <c r="I1578" s="442"/>
      <c r="J1578" s="442"/>
      <c r="K1578" s="461"/>
      <c r="L1578" s="467">
        <f t="shared" si="157"/>
        <v>0</v>
      </c>
      <c r="M1578" s="467">
        <f t="shared" si="158"/>
        <v>0</v>
      </c>
      <c r="N1578" s="468">
        <f t="shared" si="159"/>
        <v>0</v>
      </c>
    </row>
    <row r="1579" spans="1:14" x14ac:dyDescent="0.25">
      <c r="A1579" s="398"/>
      <c r="B1579" s="399" t="s">
        <v>72</v>
      </c>
      <c r="C1579" s="400" t="s">
        <v>73</v>
      </c>
      <c r="D1579" s="401" t="s">
        <v>495</v>
      </c>
      <c r="E1579" s="398"/>
      <c r="F1579" s="402">
        <v>0</v>
      </c>
      <c r="G1579" s="403"/>
      <c r="H1579" s="398"/>
      <c r="I1579" s="442"/>
      <c r="J1579" s="442"/>
      <c r="K1579" s="461"/>
      <c r="L1579" s="467">
        <f t="shared" si="157"/>
        <v>0</v>
      </c>
      <c r="M1579" s="467">
        <f t="shared" si="158"/>
        <v>0</v>
      </c>
      <c r="N1579" s="468">
        <f t="shared" si="159"/>
        <v>0</v>
      </c>
    </row>
    <row r="1580" spans="1:14" x14ac:dyDescent="0.25">
      <c r="A1580" s="404"/>
      <c r="B1580" s="399" t="s">
        <v>72</v>
      </c>
      <c r="C1580" s="405" t="s">
        <v>73</v>
      </c>
      <c r="D1580" s="406" t="s">
        <v>496</v>
      </c>
      <c r="E1580" s="404"/>
      <c r="F1580" s="407">
        <v>60.5</v>
      </c>
      <c r="G1580" s="408"/>
      <c r="H1580" s="404"/>
      <c r="I1580" s="442"/>
      <c r="J1580" s="442"/>
      <c r="K1580" s="461"/>
      <c r="L1580" s="467">
        <f t="shared" si="157"/>
        <v>0</v>
      </c>
      <c r="M1580" s="467">
        <f t="shared" si="158"/>
        <v>0</v>
      </c>
      <c r="N1580" s="468">
        <f t="shared" si="159"/>
        <v>0</v>
      </c>
    </row>
    <row r="1581" spans="1:14" x14ac:dyDescent="0.25">
      <c r="A1581" s="385" t="s">
        <v>210</v>
      </c>
      <c r="B1581" s="385" t="s">
        <v>53</v>
      </c>
      <c r="C1581" s="386" t="s">
        <v>291</v>
      </c>
      <c r="D1581" s="387" t="s">
        <v>292</v>
      </c>
      <c r="E1581" s="388" t="s">
        <v>61</v>
      </c>
      <c r="F1581" s="389">
        <v>115.5</v>
      </c>
      <c r="G1581" s="390">
        <v>20.62</v>
      </c>
      <c r="H1581" s="389">
        <f>ROUND(G1581*F1581,1)</f>
        <v>2381.6</v>
      </c>
      <c r="I1581" s="443">
        <f>-2.1*10</f>
        <v>-21</v>
      </c>
      <c r="J1581" s="443">
        <v>20.62</v>
      </c>
      <c r="K1581" s="461">
        <f t="shared" si="160"/>
        <v>-433.02000000000004</v>
      </c>
      <c r="L1581" s="467">
        <f t="shared" si="157"/>
        <v>-21</v>
      </c>
      <c r="M1581" s="467">
        <f t="shared" si="158"/>
        <v>20.62</v>
      </c>
      <c r="N1581" s="468">
        <f t="shared" si="159"/>
        <v>-433.02000000000004</v>
      </c>
    </row>
    <row r="1582" spans="1:14" x14ac:dyDescent="0.25">
      <c r="A1582" s="398"/>
      <c r="B1582" s="399" t="s">
        <v>72</v>
      </c>
      <c r="C1582" s="400" t="s">
        <v>73</v>
      </c>
      <c r="D1582" s="401" t="s">
        <v>745</v>
      </c>
      <c r="E1582" s="398"/>
      <c r="F1582" s="402">
        <v>115.5</v>
      </c>
      <c r="G1582" s="403"/>
      <c r="H1582" s="398"/>
      <c r="I1582" s="442"/>
      <c r="J1582" s="442"/>
      <c r="K1582" s="461"/>
      <c r="L1582" s="467">
        <f t="shared" si="157"/>
        <v>0</v>
      </c>
      <c r="M1582" s="467">
        <f t="shared" si="158"/>
        <v>0</v>
      </c>
      <c r="N1582" s="468">
        <f t="shared" si="159"/>
        <v>0</v>
      </c>
    </row>
    <row r="1583" spans="1:14" x14ac:dyDescent="0.25">
      <c r="A1583" s="398"/>
      <c r="B1583" s="399" t="s">
        <v>72</v>
      </c>
      <c r="C1583" s="400" t="s">
        <v>73</v>
      </c>
      <c r="D1583" s="401" t="s">
        <v>498</v>
      </c>
      <c r="E1583" s="398"/>
      <c r="F1583" s="402">
        <v>0</v>
      </c>
      <c r="G1583" s="403"/>
      <c r="H1583" s="398"/>
      <c r="I1583" s="442"/>
      <c r="J1583" s="442"/>
      <c r="K1583" s="461"/>
      <c r="L1583" s="467">
        <f t="shared" si="157"/>
        <v>0</v>
      </c>
      <c r="M1583" s="467">
        <f t="shared" si="158"/>
        <v>0</v>
      </c>
      <c r="N1583" s="468">
        <f t="shared" si="159"/>
        <v>0</v>
      </c>
    </row>
    <row r="1584" spans="1:14" x14ac:dyDescent="0.25">
      <c r="A1584" s="404"/>
      <c r="B1584" s="399" t="s">
        <v>72</v>
      </c>
      <c r="C1584" s="405" t="s">
        <v>73</v>
      </c>
      <c r="D1584" s="406" t="s">
        <v>496</v>
      </c>
      <c r="E1584" s="404"/>
      <c r="F1584" s="407">
        <v>115.5</v>
      </c>
      <c r="G1584" s="408"/>
      <c r="H1584" s="404"/>
      <c r="I1584" s="442"/>
      <c r="J1584" s="442"/>
      <c r="K1584" s="461"/>
      <c r="L1584" s="467">
        <f t="shared" si="157"/>
        <v>0</v>
      </c>
      <c r="M1584" s="467">
        <f t="shared" si="158"/>
        <v>0</v>
      </c>
      <c r="N1584" s="468">
        <f t="shared" si="159"/>
        <v>0</v>
      </c>
    </row>
    <row r="1585" spans="1:14" ht="22.5" x14ac:dyDescent="0.25">
      <c r="A1585" s="385" t="s">
        <v>213</v>
      </c>
      <c r="B1585" s="385" t="s">
        <v>53</v>
      </c>
      <c r="C1585" s="386" t="s">
        <v>294</v>
      </c>
      <c r="D1585" s="387" t="s">
        <v>295</v>
      </c>
      <c r="E1585" s="388" t="s">
        <v>61</v>
      </c>
      <c r="F1585" s="389">
        <v>115.5</v>
      </c>
      <c r="G1585" s="390">
        <v>396.71</v>
      </c>
      <c r="H1585" s="389">
        <f>ROUND(G1585*F1585,1)</f>
        <v>45820</v>
      </c>
      <c r="I1585" s="443">
        <f>-2.1*10</f>
        <v>-21</v>
      </c>
      <c r="J1585" s="443">
        <v>396.71</v>
      </c>
      <c r="K1585" s="461">
        <f t="shared" si="160"/>
        <v>-8330.91</v>
      </c>
      <c r="L1585" s="467">
        <f t="shared" si="157"/>
        <v>-21</v>
      </c>
      <c r="M1585" s="467">
        <f t="shared" si="158"/>
        <v>396.71</v>
      </c>
      <c r="N1585" s="468">
        <f t="shared" si="159"/>
        <v>-8330.91</v>
      </c>
    </row>
    <row r="1586" spans="1:14" x14ac:dyDescent="0.25">
      <c r="A1586" s="398"/>
      <c r="B1586" s="399" t="s">
        <v>72</v>
      </c>
      <c r="C1586" s="400" t="s">
        <v>73</v>
      </c>
      <c r="D1586" s="401" t="s">
        <v>745</v>
      </c>
      <c r="E1586" s="398"/>
      <c r="F1586" s="402">
        <v>115.5</v>
      </c>
      <c r="G1586" s="403"/>
      <c r="H1586" s="398"/>
      <c r="I1586" s="442"/>
      <c r="J1586" s="442"/>
      <c r="K1586" s="461"/>
      <c r="L1586" s="467">
        <f t="shared" si="157"/>
        <v>0</v>
      </c>
      <c r="M1586" s="467">
        <f t="shared" si="158"/>
        <v>0</v>
      </c>
      <c r="N1586" s="468">
        <f t="shared" si="159"/>
        <v>0</v>
      </c>
    </row>
    <row r="1587" spans="1:14" x14ac:dyDescent="0.25">
      <c r="A1587" s="398"/>
      <c r="B1587" s="399" t="s">
        <v>72</v>
      </c>
      <c r="C1587" s="400" t="s">
        <v>73</v>
      </c>
      <c r="D1587" s="401" t="s">
        <v>498</v>
      </c>
      <c r="E1587" s="398"/>
      <c r="F1587" s="402">
        <v>0</v>
      </c>
      <c r="G1587" s="403"/>
      <c r="H1587" s="398"/>
      <c r="I1587" s="442"/>
      <c r="J1587" s="442"/>
      <c r="K1587" s="461"/>
      <c r="L1587" s="467">
        <f t="shared" si="157"/>
        <v>0</v>
      </c>
      <c r="M1587" s="467">
        <f t="shared" si="158"/>
        <v>0</v>
      </c>
      <c r="N1587" s="468">
        <f t="shared" si="159"/>
        <v>0</v>
      </c>
    </row>
    <row r="1588" spans="1:14" x14ac:dyDescent="0.25">
      <c r="A1588" s="404"/>
      <c r="B1588" s="399" t="s">
        <v>72</v>
      </c>
      <c r="C1588" s="405" t="s">
        <v>73</v>
      </c>
      <c r="D1588" s="406" t="s">
        <v>496</v>
      </c>
      <c r="E1588" s="404"/>
      <c r="F1588" s="407">
        <v>115.5</v>
      </c>
      <c r="G1588" s="408"/>
      <c r="H1588" s="404"/>
      <c r="I1588" s="442"/>
      <c r="J1588" s="442"/>
      <c r="K1588" s="461"/>
      <c r="L1588" s="467">
        <f t="shared" si="157"/>
        <v>0</v>
      </c>
      <c r="M1588" s="467">
        <f t="shared" si="158"/>
        <v>0</v>
      </c>
      <c r="N1588" s="468">
        <f t="shared" si="159"/>
        <v>0</v>
      </c>
    </row>
    <row r="1589" spans="1:14" ht="22.5" x14ac:dyDescent="0.25">
      <c r="A1589" s="385" t="s">
        <v>216</v>
      </c>
      <c r="B1589" s="385" t="s">
        <v>53</v>
      </c>
      <c r="C1589" s="386" t="s">
        <v>297</v>
      </c>
      <c r="D1589" s="387" t="s">
        <v>298</v>
      </c>
      <c r="E1589" s="388" t="s">
        <v>61</v>
      </c>
      <c r="F1589" s="389">
        <v>60.5</v>
      </c>
      <c r="G1589" s="390">
        <v>559.51</v>
      </c>
      <c r="H1589" s="389">
        <f>ROUND(G1589*F1589,1)</f>
        <v>33850.400000000001</v>
      </c>
      <c r="I1589" s="443">
        <f>-1.1*10</f>
        <v>-11</v>
      </c>
      <c r="J1589" s="443">
        <v>559.51</v>
      </c>
      <c r="K1589" s="461">
        <f t="shared" si="160"/>
        <v>-6154.61</v>
      </c>
      <c r="L1589" s="467">
        <f t="shared" si="157"/>
        <v>-11</v>
      </c>
      <c r="M1589" s="467">
        <f t="shared" si="158"/>
        <v>559.51</v>
      </c>
      <c r="N1589" s="468">
        <f t="shared" si="159"/>
        <v>-6154.61</v>
      </c>
    </row>
    <row r="1590" spans="1:14" x14ac:dyDescent="0.25">
      <c r="A1590" s="398"/>
      <c r="B1590" s="399" t="s">
        <v>72</v>
      </c>
      <c r="C1590" s="400" t="s">
        <v>73</v>
      </c>
      <c r="D1590" s="401" t="s">
        <v>744</v>
      </c>
      <c r="E1590" s="398"/>
      <c r="F1590" s="402">
        <v>60.5</v>
      </c>
      <c r="G1590" s="403"/>
      <c r="H1590" s="398"/>
      <c r="I1590" s="442"/>
      <c r="J1590" s="442"/>
      <c r="K1590" s="461"/>
      <c r="L1590" s="467">
        <f t="shared" si="157"/>
        <v>0</v>
      </c>
      <c r="M1590" s="467">
        <f t="shared" si="158"/>
        <v>0</v>
      </c>
      <c r="N1590" s="468">
        <f t="shared" si="159"/>
        <v>0</v>
      </c>
    </row>
    <row r="1591" spans="1:14" x14ac:dyDescent="0.25">
      <c r="A1591" s="398"/>
      <c r="B1591" s="399" t="s">
        <v>72</v>
      </c>
      <c r="C1591" s="400" t="s">
        <v>73</v>
      </c>
      <c r="D1591" s="401" t="s">
        <v>495</v>
      </c>
      <c r="E1591" s="398"/>
      <c r="F1591" s="402">
        <v>0</v>
      </c>
      <c r="G1591" s="403"/>
      <c r="H1591" s="398"/>
      <c r="I1591" s="442"/>
      <c r="J1591" s="442"/>
      <c r="K1591" s="461"/>
      <c r="L1591" s="467">
        <f t="shared" si="157"/>
        <v>0</v>
      </c>
      <c r="M1591" s="467">
        <f t="shared" si="158"/>
        <v>0</v>
      </c>
      <c r="N1591" s="468">
        <f t="shared" si="159"/>
        <v>0</v>
      </c>
    </row>
    <row r="1592" spans="1:14" x14ac:dyDescent="0.25">
      <c r="A1592" s="404"/>
      <c r="B1592" s="399" t="s">
        <v>72</v>
      </c>
      <c r="C1592" s="405" t="s">
        <v>73</v>
      </c>
      <c r="D1592" s="406" t="s">
        <v>496</v>
      </c>
      <c r="E1592" s="404"/>
      <c r="F1592" s="407">
        <v>60.5</v>
      </c>
      <c r="G1592" s="408"/>
      <c r="H1592" s="404"/>
      <c r="I1592" s="442"/>
      <c r="J1592" s="442"/>
      <c r="K1592" s="461"/>
      <c r="L1592" s="467">
        <f t="shared" si="157"/>
        <v>0</v>
      </c>
      <c r="M1592" s="467">
        <f t="shared" si="158"/>
        <v>0</v>
      </c>
      <c r="N1592" s="468">
        <f t="shared" si="159"/>
        <v>0</v>
      </c>
    </row>
    <row r="1593" spans="1:14" x14ac:dyDescent="0.25">
      <c r="A1593" s="378"/>
      <c r="B1593" s="379" t="s">
        <v>48</v>
      </c>
      <c r="C1593" s="383" t="s">
        <v>63</v>
      </c>
      <c r="D1593" s="383" t="s">
        <v>64</v>
      </c>
      <c r="E1593" s="378"/>
      <c r="F1593" s="378"/>
      <c r="G1593" s="381"/>
      <c r="H1593" s="384"/>
      <c r="I1593" s="442"/>
      <c r="J1593" s="442"/>
      <c r="K1593" s="461"/>
      <c r="L1593" s="467">
        <f t="shared" si="157"/>
        <v>0</v>
      </c>
      <c r="M1593" s="467">
        <f t="shared" si="158"/>
        <v>0</v>
      </c>
      <c r="N1593" s="468">
        <f t="shared" si="159"/>
        <v>0</v>
      </c>
    </row>
    <row r="1594" spans="1:14" ht="22.5" x14ac:dyDescent="0.25">
      <c r="A1594" s="385" t="s">
        <v>219</v>
      </c>
      <c r="B1594" s="385" t="s">
        <v>53</v>
      </c>
      <c r="C1594" s="386" t="s">
        <v>767</v>
      </c>
      <c r="D1594" s="387" t="s">
        <v>768</v>
      </c>
      <c r="E1594" s="388" t="s">
        <v>114</v>
      </c>
      <c r="F1594" s="389">
        <v>100</v>
      </c>
      <c r="G1594" s="390">
        <v>61.82</v>
      </c>
      <c r="H1594" s="389">
        <f>ROUND(G1594*F1594,1)</f>
        <v>6182</v>
      </c>
      <c r="I1594" s="442"/>
      <c r="J1594" s="442"/>
      <c r="K1594" s="461"/>
      <c r="L1594" s="467">
        <f t="shared" si="157"/>
        <v>0</v>
      </c>
      <c r="M1594" s="467">
        <f t="shared" si="158"/>
        <v>0</v>
      </c>
      <c r="N1594" s="468">
        <f t="shared" si="159"/>
        <v>0</v>
      </c>
    </row>
    <row r="1595" spans="1:14" x14ac:dyDescent="0.25">
      <c r="A1595" s="398"/>
      <c r="B1595" s="399" t="s">
        <v>72</v>
      </c>
      <c r="C1595" s="400" t="s">
        <v>73</v>
      </c>
      <c r="D1595" s="401" t="s">
        <v>415</v>
      </c>
      <c r="E1595" s="398"/>
      <c r="F1595" s="402">
        <v>100</v>
      </c>
      <c r="G1595" s="403"/>
      <c r="H1595" s="398"/>
      <c r="I1595" s="442"/>
      <c r="J1595" s="442"/>
      <c r="K1595" s="461"/>
      <c r="L1595" s="467">
        <f t="shared" si="157"/>
        <v>0</v>
      </c>
      <c r="M1595" s="467">
        <f t="shared" si="158"/>
        <v>0</v>
      </c>
      <c r="N1595" s="468">
        <f t="shared" si="159"/>
        <v>0</v>
      </c>
    </row>
    <row r="1596" spans="1:14" ht="22.5" x14ac:dyDescent="0.25">
      <c r="A1596" s="391" t="s">
        <v>222</v>
      </c>
      <c r="B1596" s="391" t="s">
        <v>69</v>
      </c>
      <c r="C1596" s="392" t="s">
        <v>769</v>
      </c>
      <c r="D1596" s="393" t="s">
        <v>770</v>
      </c>
      <c r="E1596" s="394" t="s">
        <v>114</v>
      </c>
      <c r="F1596" s="395">
        <v>100</v>
      </c>
      <c r="G1596" s="396">
        <v>67.08</v>
      </c>
      <c r="H1596" s="395">
        <f>ROUND(G1596*F1596,1)</f>
        <v>6708</v>
      </c>
      <c r="I1596" s="443"/>
      <c r="J1596" s="443"/>
      <c r="K1596" s="461"/>
      <c r="L1596" s="467">
        <f t="shared" si="157"/>
        <v>0</v>
      </c>
      <c r="M1596" s="467">
        <f t="shared" si="158"/>
        <v>0</v>
      </c>
      <c r="N1596" s="468">
        <f t="shared" si="159"/>
        <v>0</v>
      </c>
    </row>
    <row r="1597" spans="1:14" x14ac:dyDescent="0.25">
      <c r="A1597" s="398"/>
      <c r="B1597" s="399" t="s">
        <v>72</v>
      </c>
      <c r="C1597" s="400" t="s">
        <v>73</v>
      </c>
      <c r="D1597" s="401" t="s">
        <v>415</v>
      </c>
      <c r="E1597" s="398"/>
      <c r="F1597" s="402">
        <v>100</v>
      </c>
      <c r="G1597" s="403"/>
      <c r="H1597" s="398"/>
      <c r="I1597" s="444"/>
      <c r="J1597" s="444"/>
      <c r="K1597" s="462"/>
      <c r="L1597" s="467">
        <f t="shared" si="157"/>
        <v>0</v>
      </c>
      <c r="M1597" s="467">
        <f t="shared" si="158"/>
        <v>0</v>
      </c>
      <c r="N1597" s="468">
        <f t="shared" si="159"/>
        <v>0</v>
      </c>
    </row>
    <row r="1598" spans="1:14" x14ac:dyDescent="0.25">
      <c r="A1598" s="385" t="s">
        <v>225</v>
      </c>
      <c r="B1598" s="385" t="s">
        <v>53</v>
      </c>
      <c r="C1598" s="386" t="s">
        <v>771</v>
      </c>
      <c r="D1598" s="387" t="s">
        <v>772</v>
      </c>
      <c r="E1598" s="388" t="s">
        <v>67</v>
      </c>
      <c r="F1598" s="389">
        <v>50</v>
      </c>
      <c r="G1598" s="390">
        <v>115.74</v>
      </c>
      <c r="H1598" s="389">
        <f t="shared" ref="H1598:H1605" si="161">ROUND(G1598*F1598,1)</f>
        <v>5787</v>
      </c>
      <c r="I1598" s="444"/>
      <c r="J1598" s="444"/>
      <c r="K1598" s="462"/>
      <c r="L1598" s="467">
        <f t="shared" si="157"/>
        <v>0</v>
      </c>
      <c r="M1598" s="467">
        <f t="shared" si="158"/>
        <v>0</v>
      </c>
      <c r="N1598" s="468">
        <f t="shared" si="159"/>
        <v>0</v>
      </c>
    </row>
    <row r="1599" spans="1:14" x14ac:dyDescent="0.25">
      <c r="A1599" s="391" t="s">
        <v>228</v>
      </c>
      <c r="B1599" s="391" t="s">
        <v>69</v>
      </c>
      <c r="C1599" s="392" t="s">
        <v>773</v>
      </c>
      <c r="D1599" s="393" t="s">
        <v>774</v>
      </c>
      <c r="E1599" s="394" t="s">
        <v>634</v>
      </c>
      <c r="F1599" s="395">
        <v>50</v>
      </c>
      <c r="G1599" s="396">
        <v>3352.49</v>
      </c>
      <c r="H1599" s="395">
        <f t="shared" si="161"/>
        <v>167624.5</v>
      </c>
      <c r="I1599" s="442"/>
      <c r="J1599" s="442"/>
      <c r="K1599" s="461"/>
      <c r="L1599" s="467">
        <f t="shared" si="157"/>
        <v>0</v>
      </c>
      <c r="M1599" s="467">
        <f t="shared" si="158"/>
        <v>0</v>
      </c>
      <c r="N1599" s="468">
        <f t="shared" si="159"/>
        <v>0</v>
      </c>
    </row>
    <row r="1600" spans="1:14" x14ac:dyDescent="0.25">
      <c r="A1600" s="391" t="s">
        <v>229</v>
      </c>
      <c r="B1600" s="391" t="s">
        <v>69</v>
      </c>
      <c r="C1600" s="392" t="s">
        <v>775</v>
      </c>
      <c r="D1600" s="393" t="s">
        <v>776</v>
      </c>
      <c r="E1600" s="394" t="s">
        <v>634</v>
      </c>
      <c r="F1600" s="395">
        <v>50</v>
      </c>
      <c r="G1600" s="396">
        <v>386.67</v>
      </c>
      <c r="H1600" s="395">
        <f t="shared" si="161"/>
        <v>19333.5</v>
      </c>
      <c r="I1600" s="443"/>
      <c r="J1600" s="443"/>
      <c r="K1600" s="461"/>
      <c r="L1600" s="467">
        <f t="shared" si="157"/>
        <v>0</v>
      </c>
      <c r="M1600" s="467">
        <f t="shared" si="158"/>
        <v>0</v>
      </c>
      <c r="N1600" s="468">
        <f t="shared" si="159"/>
        <v>0</v>
      </c>
    </row>
    <row r="1601" spans="1:14" x14ac:dyDescent="0.25">
      <c r="A1601" s="391" t="s">
        <v>232</v>
      </c>
      <c r="B1601" s="391" t="s">
        <v>69</v>
      </c>
      <c r="C1601" s="392" t="s">
        <v>777</v>
      </c>
      <c r="D1601" s="393" t="s">
        <v>778</v>
      </c>
      <c r="E1601" s="394" t="s">
        <v>634</v>
      </c>
      <c r="F1601" s="395">
        <v>50</v>
      </c>
      <c r="G1601" s="396">
        <v>372.21</v>
      </c>
      <c r="H1601" s="395">
        <f t="shared" si="161"/>
        <v>18610.5</v>
      </c>
      <c r="I1601" s="442"/>
      <c r="J1601" s="442"/>
      <c r="K1601" s="461"/>
      <c r="L1601" s="467">
        <f t="shared" si="157"/>
        <v>0</v>
      </c>
      <c r="M1601" s="467">
        <f t="shared" si="158"/>
        <v>0</v>
      </c>
      <c r="N1601" s="468">
        <f t="shared" si="159"/>
        <v>0</v>
      </c>
    </row>
    <row r="1602" spans="1:14" x14ac:dyDescent="0.25">
      <c r="A1602" s="391" t="s">
        <v>235</v>
      </c>
      <c r="B1602" s="391" t="s">
        <v>69</v>
      </c>
      <c r="C1602" s="392" t="s">
        <v>779</v>
      </c>
      <c r="D1602" s="393" t="s">
        <v>780</v>
      </c>
      <c r="E1602" s="394" t="s">
        <v>634</v>
      </c>
      <c r="F1602" s="395">
        <v>50</v>
      </c>
      <c r="G1602" s="396">
        <v>1070.5899999999999</v>
      </c>
      <c r="H1602" s="395">
        <f t="shared" si="161"/>
        <v>53529.5</v>
      </c>
      <c r="I1602" s="443"/>
      <c r="J1602" s="443"/>
      <c r="K1602" s="461"/>
      <c r="L1602" s="467">
        <f t="shared" si="157"/>
        <v>0</v>
      </c>
      <c r="M1602" s="467">
        <f t="shared" si="158"/>
        <v>0</v>
      </c>
      <c r="N1602" s="468">
        <f t="shared" si="159"/>
        <v>0</v>
      </c>
    </row>
    <row r="1603" spans="1:14" x14ac:dyDescent="0.25">
      <c r="A1603" s="385" t="s">
        <v>238</v>
      </c>
      <c r="B1603" s="385" t="s">
        <v>53</v>
      </c>
      <c r="C1603" s="386" t="s">
        <v>781</v>
      </c>
      <c r="D1603" s="387" t="s">
        <v>782</v>
      </c>
      <c r="E1603" s="388" t="s">
        <v>67</v>
      </c>
      <c r="F1603" s="389">
        <v>50</v>
      </c>
      <c r="G1603" s="390">
        <v>548.45000000000005</v>
      </c>
      <c r="H1603" s="389">
        <f t="shared" si="161"/>
        <v>27422.5</v>
      </c>
      <c r="I1603" s="442"/>
      <c r="J1603" s="442"/>
      <c r="K1603" s="461"/>
      <c r="L1603" s="467">
        <f t="shared" si="157"/>
        <v>0</v>
      </c>
      <c r="M1603" s="467">
        <f t="shared" si="158"/>
        <v>0</v>
      </c>
      <c r="N1603" s="468">
        <f t="shared" si="159"/>
        <v>0</v>
      </c>
    </row>
    <row r="1604" spans="1:14" x14ac:dyDescent="0.25">
      <c r="A1604" s="391" t="s">
        <v>241</v>
      </c>
      <c r="B1604" s="391" t="s">
        <v>69</v>
      </c>
      <c r="C1604" s="392" t="s">
        <v>783</v>
      </c>
      <c r="D1604" s="393" t="s">
        <v>784</v>
      </c>
      <c r="E1604" s="394" t="s">
        <v>634</v>
      </c>
      <c r="F1604" s="395">
        <v>50</v>
      </c>
      <c r="G1604" s="396">
        <v>1058.75</v>
      </c>
      <c r="H1604" s="395">
        <f t="shared" si="161"/>
        <v>52937.5</v>
      </c>
      <c r="I1604" s="443"/>
      <c r="J1604" s="443"/>
      <c r="K1604" s="461"/>
      <c r="L1604" s="467">
        <f t="shared" si="157"/>
        <v>0</v>
      </c>
      <c r="M1604" s="467">
        <f t="shared" si="158"/>
        <v>0</v>
      </c>
      <c r="N1604" s="468">
        <f t="shared" si="159"/>
        <v>0</v>
      </c>
    </row>
    <row r="1605" spans="1:14" x14ac:dyDescent="0.25">
      <c r="A1605" s="385" t="s">
        <v>244</v>
      </c>
      <c r="B1605" s="385" t="s">
        <v>53</v>
      </c>
      <c r="C1605" s="386" t="s">
        <v>673</v>
      </c>
      <c r="D1605" s="387" t="s">
        <v>674</v>
      </c>
      <c r="E1605" s="388" t="s">
        <v>114</v>
      </c>
      <c r="F1605" s="389">
        <v>100</v>
      </c>
      <c r="G1605" s="390">
        <v>19.73</v>
      </c>
      <c r="H1605" s="389">
        <f t="shared" si="161"/>
        <v>1973</v>
      </c>
      <c r="I1605" s="442"/>
      <c r="J1605" s="442"/>
      <c r="K1605" s="461"/>
      <c r="L1605" s="467">
        <f t="shared" si="157"/>
        <v>0</v>
      </c>
      <c r="M1605" s="467">
        <f t="shared" si="158"/>
        <v>0</v>
      </c>
      <c r="N1605" s="468">
        <f t="shared" si="159"/>
        <v>0</v>
      </c>
    </row>
    <row r="1606" spans="1:14" x14ac:dyDescent="0.25">
      <c r="A1606" s="398"/>
      <c r="B1606" s="399" t="s">
        <v>72</v>
      </c>
      <c r="C1606" s="400" t="s">
        <v>73</v>
      </c>
      <c r="D1606" s="401" t="s">
        <v>785</v>
      </c>
      <c r="E1606" s="398"/>
      <c r="F1606" s="402">
        <v>100</v>
      </c>
      <c r="G1606" s="403"/>
      <c r="H1606" s="398"/>
      <c r="I1606" s="443"/>
      <c r="J1606" s="443"/>
      <c r="K1606" s="461"/>
      <c r="L1606" s="467">
        <f t="shared" si="157"/>
        <v>0</v>
      </c>
      <c r="M1606" s="467">
        <f t="shared" si="158"/>
        <v>0</v>
      </c>
      <c r="N1606" s="468">
        <f t="shared" si="159"/>
        <v>0</v>
      </c>
    </row>
    <row r="1607" spans="1:14" x14ac:dyDescent="0.25">
      <c r="A1607" s="385" t="s">
        <v>248</v>
      </c>
      <c r="B1607" s="385" t="s">
        <v>53</v>
      </c>
      <c r="C1607" s="386" t="s">
        <v>676</v>
      </c>
      <c r="D1607" s="387" t="s">
        <v>677</v>
      </c>
      <c r="E1607" s="388" t="s">
        <v>114</v>
      </c>
      <c r="F1607" s="389">
        <v>100</v>
      </c>
      <c r="G1607" s="390">
        <v>13.15</v>
      </c>
      <c r="H1607" s="389">
        <f>ROUND(G1607*F1607,1)</f>
        <v>1315</v>
      </c>
      <c r="I1607" s="442"/>
      <c r="J1607" s="442"/>
      <c r="K1607" s="461"/>
      <c r="L1607" s="467">
        <f t="shared" si="157"/>
        <v>0</v>
      </c>
      <c r="M1607" s="467">
        <f t="shared" si="158"/>
        <v>0</v>
      </c>
      <c r="N1607" s="468">
        <f t="shared" si="159"/>
        <v>0</v>
      </c>
    </row>
    <row r="1608" spans="1:14" x14ac:dyDescent="0.25">
      <c r="A1608" s="398"/>
      <c r="B1608" s="399" t="s">
        <v>72</v>
      </c>
      <c r="C1608" s="400" t="s">
        <v>73</v>
      </c>
      <c r="D1608" s="401" t="s">
        <v>785</v>
      </c>
      <c r="E1608" s="398"/>
      <c r="F1608" s="402">
        <v>100</v>
      </c>
      <c r="G1608" s="403"/>
      <c r="H1608" s="398"/>
      <c r="I1608" s="442"/>
      <c r="J1608" s="442"/>
      <c r="K1608" s="461"/>
      <c r="L1608" s="467">
        <f t="shared" si="157"/>
        <v>0</v>
      </c>
      <c r="M1608" s="467">
        <f t="shared" si="158"/>
        <v>0</v>
      </c>
      <c r="N1608" s="468">
        <f t="shared" si="159"/>
        <v>0</v>
      </c>
    </row>
    <row r="1609" spans="1:14" ht="22.5" x14ac:dyDescent="0.25">
      <c r="A1609" s="385" t="s">
        <v>251</v>
      </c>
      <c r="B1609" s="385" t="s">
        <v>53</v>
      </c>
      <c r="C1609" s="386" t="s">
        <v>786</v>
      </c>
      <c r="D1609" s="387" t="s">
        <v>787</v>
      </c>
      <c r="E1609" s="388" t="s">
        <v>67</v>
      </c>
      <c r="F1609" s="389">
        <v>17</v>
      </c>
      <c r="G1609" s="390">
        <v>1262.6099999999999</v>
      </c>
      <c r="H1609" s="389">
        <f>ROUND(G1609*F1609,1)</f>
        <v>21464.400000000001</v>
      </c>
      <c r="I1609" s="443"/>
      <c r="J1609" s="443"/>
      <c r="K1609" s="461"/>
      <c r="L1609" s="467">
        <f t="shared" si="157"/>
        <v>0</v>
      </c>
      <c r="M1609" s="467">
        <f t="shared" si="158"/>
        <v>0</v>
      </c>
      <c r="N1609" s="468">
        <f t="shared" si="159"/>
        <v>0</v>
      </c>
    </row>
    <row r="1610" spans="1:14" x14ac:dyDescent="0.25">
      <c r="A1610" s="385" t="s">
        <v>254</v>
      </c>
      <c r="B1610" s="385" t="s">
        <v>53</v>
      </c>
      <c r="C1610" s="386" t="s">
        <v>788</v>
      </c>
      <c r="D1610" s="387" t="s">
        <v>789</v>
      </c>
      <c r="E1610" s="388" t="s">
        <v>67</v>
      </c>
      <c r="F1610" s="389">
        <v>50</v>
      </c>
      <c r="G1610" s="390">
        <v>399.83</v>
      </c>
      <c r="H1610" s="389">
        <f>ROUND(G1610*F1610,1)</f>
        <v>19991.5</v>
      </c>
      <c r="I1610" s="442"/>
      <c r="J1610" s="442"/>
      <c r="K1610" s="461"/>
      <c r="L1610" s="467">
        <f t="shared" si="157"/>
        <v>0</v>
      </c>
      <c r="M1610" s="467">
        <f t="shared" si="158"/>
        <v>0</v>
      </c>
      <c r="N1610" s="468">
        <f t="shared" si="159"/>
        <v>0</v>
      </c>
    </row>
    <row r="1611" spans="1:14" ht="22.5" x14ac:dyDescent="0.25">
      <c r="A1611" s="391" t="s">
        <v>257</v>
      </c>
      <c r="B1611" s="391" t="s">
        <v>69</v>
      </c>
      <c r="C1611" s="392" t="s">
        <v>790</v>
      </c>
      <c r="D1611" s="393" t="s">
        <v>791</v>
      </c>
      <c r="E1611" s="394" t="s">
        <v>634</v>
      </c>
      <c r="F1611" s="395">
        <v>50</v>
      </c>
      <c r="G1611" s="396">
        <v>1211.32</v>
      </c>
      <c r="H1611" s="395">
        <f>ROUND(G1611*F1611,1)</f>
        <v>60566</v>
      </c>
      <c r="I1611" s="443"/>
      <c r="J1611" s="443"/>
      <c r="K1611" s="461"/>
      <c r="L1611" s="467">
        <f t="shared" si="157"/>
        <v>0</v>
      </c>
      <c r="M1611" s="467">
        <f t="shared" si="158"/>
        <v>0</v>
      </c>
      <c r="N1611" s="468">
        <f t="shared" si="159"/>
        <v>0</v>
      </c>
    </row>
    <row r="1612" spans="1:14" x14ac:dyDescent="0.25">
      <c r="A1612" s="391" t="s">
        <v>260</v>
      </c>
      <c r="B1612" s="391" t="s">
        <v>69</v>
      </c>
      <c r="C1612" s="392" t="s">
        <v>687</v>
      </c>
      <c r="D1612" s="393" t="s">
        <v>688</v>
      </c>
      <c r="E1612" s="394" t="s">
        <v>634</v>
      </c>
      <c r="F1612" s="395">
        <v>50</v>
      </c>
      <c r="G1612" s="396">
        <v>174.92</v>
      </c>
      <c r="H1612" s="395">
        <f>ROUND(G1612*F1612,1)</f>
        <v>8746</v>
      </c>
      <c r="I1612" s="443"/>
      <c r="J1612" s="443"/>
      <c r="K1612" s="461"/>
      <c r="L1612" s="467">
        <f t="shared" si="157"/>
        <v>0</v>
      </c>
      <c r="M1612" s="467">
        <f t="shared" si="158"/>
        <v>0</v>
      </c>
      <c r="N1612" s="468">
        <f t="shared" si="159"/>
        <v>0</v>
      </c>
    </row>
    <row r="1613" spans="1:14" ht="22.5" x14ac:dyDescent="0.25">
      <c r="A1613" s="385" t="s">
        <v>263</v>
      </c>
      <c r="B1613" s="385" t="s">
        <v>53</v>
      </c>
      <c r="C1613" s="386" t="s">
        <v>399</v>
      </c>
      <c r="D1613" s="387" t="s">
        <v>695</v>
      </c>
      <c r="E1613" s="388" t="s">
        <v>114</v>
      </c>
      <c r="F1613" s="389">
        <v>110</v>
      </c>
      <c r="G1613" s="390">
        <v>9.2100000000000009</v>
      </c>
      <c r="H1613" s="389">
        <f>ROUND(G1613*F1613,1)</f>
        <v>1013.1</v>
      </c>
      <c r="I1613" s="443"/>
      <c r="J1613" s="443"/>
      <c r="K1613" s="461"/>
      <c r="L1613" s="467">
        <f t="shared" si="157"/>
        <v>0</v>
      </c>
      <c r="M1613" s="467">
        <f t="shared" si="158"/>
        <v>0</v>
      </c>
      <c r="N1613" s="468">
        <f t="shared" si="159"/>
        <v>0</v>
      </c>
    </row>
    <row r="1614" spans="1:14" x14ac:dyDescent="0.25">
      <c r="A1614" s="398"/>
      <c r="B1614" s="399" t="s">
        <v>72</v>
      </c>
      <c r="C1614" s="400" t="s">
        <v>73</v>
      </c>
      <c r="D1614" s="401" t="s">
        <v>792</v>
      </c>
      <c r="E1614" s="398"/>
      <c r="F1614" s="402">
        <v>110</v>
      </c>
      <c r="G1614" s="403"/>
      <c r="H1614" s="398"/>
      <c r="I1614" s="442"/>
      <c r="J1614" s="442"/>
      <c r="K1614" s="461"/>
      <c r="L1614" s="467">
        <f t="shared" si="157"/>
        <v>0</v>
      </c>
      <c r="M1614" s="467">
        <f t="shared" si="158"/>
        <v>0</v>
      </c>
      <c r="N1614" s="468">
        <f t="shared" si="159"/>
        <v>0</v>
      </c>
    </row>
    <row r="1615" spans="1:14" x14ac:dyDescent="0.25">
      <c r="A1615" s="378"/>
      <c r="B1615" s="379" t="s">
        <v>48</v>
      </c>
      <c r="C1615" s="383" t="s">
        <v>110</v>
      </c>
      <c r="D1615" s="383" t="s">
        <v>111</v>
      </c>
      <c r="E1615" s="378"/>
      <c r="F1615" s="378"/>
      <c r="G1615" s="381"/>
      <c r="H1615" s="384"/>
      <c r="I1615" s="443"/>
      <c r="J1615" s="443"/>
      <c r="K1615" s="461"/>
      <c r="L1615" s="467">
        <f t="shared" si="157"/>
        <v>0</v>
      </c>
      <c r="M1615" s="467">
        <f t="shared" si="158"/>
        <v>0</v>
      </c>
      <c r="N1615" s="468">
        <f t="shared" si="159"/>
        <v>0</v>
      </c>
    </row>
    <row r="1616" spans="1:14" ht="22.5" x14ac:dyDescent="0.25">
      <c r="A1616" s="385" t="s">
        <v>266</v>
      </c>
      <c r="B1616" s="385" t="s">
        <v>53</v>
      </c>
      <c r="C1616" s="386" t="s">
        <v>403</v>
      </c>
      <c r="D1616" s="387" t="s">
        <v>404</v>
      </c>
      <c r="E1616" s="388" t="s">
        <v>114</v>
      </c>
      <c r="F1616" s="389">
        <v>110</v>
      </c>
      <c r="G1616" s="390">
        <v>87.65</v>
      </c>
      <c r="H1616" s="389">
        <f>ROUND(G1616*F1616,1)</f>
        <v>9641.5</v>
      </c>
      <c r="I1616" s="444"/>
      <c r="J1616" s="444"/>
      <c r="K1616" s="462"/>
      <c r="L1616" s="467">
        <f t="shared" si="157"/>
        <v>0</v>
      </c>
      <c r="M1616" s="467">
        <f t="shared" si="158"/>
        <v>0</v>
      </c>
      <c r="N1616" s="468">
        <f t="shared" si="159"/>
        <v>0</v>
      </c>
    </row>
    <row r="1617" spans="1:14" x14ac:dyDescent="0.25">
      <c r="A1617" s="398"/>
      <c r="B1617" s="399" t="s">
        <v>72</v>
      </c>
      <c r="C1617" s="400" t="s">
        <v>73</v>
      </c>
      <c r="D1617" s="401" t="s">
        <v>793</v>
      </c>
      <c r="E1617" s="398"/>
      <c r="F1617" s="402">
        <v>110</v>
      </c>
      <c r="G1617" s="403"/>
      <c r="H1617" s="398"/>
      <c r="I1617" s="442"/>
      <c r="J1617" s="442"/>
      <c r="K1617" s="461"/>
      <c r="L1617" s="467">
        <f t="shared" si="157"/>
        <v>0</v>
      </c>
      <c r="M1617" s="467">
        <f t="shared" si="158"/>
        <v>0</v>
      </c>
      <c r="N1617" s="468">
        <f t="shared" si="159"/>
        <v>0</v>
      </c>
    </row>
    <row r="1618" spans="1:14" x14ac:dyDescent="0.25">
      <c r="A1618" s="385" t="s">
        <v>269</v>
      </c>
      <c r="B1618" s="385" t="s">
        <v>53</v>
      </c>
      <c r="C1618" s="386" t="s">
        <v>406</v>
      </c>
      <c r="D1618" s="387" t="s">
        <v>407</v>
      </c>
      <c r="E1618" s="388" t="s">
        <v>114</v>
      </c>
      <c r="F1618" s="389">
        <v>110</v>
      </c>
      <c r="G1618" s="390">
        <v>72.34</v>
      </c>
      <c r="H1618" s="389">
        <f>ROUND(G1618*F1618,1)</f>
        <v>7957.4</v>
      </c>
      <c r="I1618" s="443"/>
      <c r="J1618" s="443"/>
      <c r="K1618" s="461"/>
      <c r="L1618" s="467">
        <f t="shared" si="157"/>
        <v>0</v>
      </c>
      <c r="M1618" s="467">
        <f t="shared" si="158"/>
        <v>0</v>
      </c>
      <c r="N1618" s="468">
        <f t="shared" si="159"/>
        <v>0</v>
      </c>
    </row>
    <row r="1619" spans="1:14" x14ac:dyDescent="0.25">
      <c r="A1619" s="398"/>
      <c r="B1619" s="399" t="s">
        <v>72</v>
      </c>
      <c r="C1619" s="400" t="s">
        <v>73</v>
      </c>
      <c r="D1619" s="401" t="s">
        <v>793</v>
      </c>
      <c r="E1619" s="398"/>
      <c r="F1619" s="402">
        <v>110</v>
      </c>
      <c r="G1619" s="403"/>
      <c r="H1619" s="398"/>
      <c r="I1619" s="442"/>
      <c r="J1619" s="442"/>
      <c r="K1619" s="461"/>
      <c r="L1619" s="467">
        <f t="shared" si="157"/>
        <v>0</v>
      </c>
      <c r="M1619" s="467">
        <f t="shared" si="158"/>
        <v>0</v>
      </c>
      <c r="N1619" s="468">
        <f t="shared" si="159"/>
        <v>0</v>
      </c>
    </row>
    <row r="1620" spans="1:14" x14ac:dyDescent="0.25">
      <c r="A1620" s="378"/>
      <c r="B1620" s="379" t="s">
        <v>48</v>
      </c>
      <c r="C1620" s="383" t="s">
        <v>119</v>
      </c>
      <c r="D1620" s="383" t="s">
        <v>120</v>
      </c>
      <c r="E1620" s="378"/>
      <c r="F1620" s="378"/>
      <c r="G1620" s="381"/>
      <c r="H1620" s="384"/>
      <c r="I1620" s="443"/>
      <c r="J1620" s="443"/>
      <c r="K1620" s="461"/>
      <c r="L1620" s="467">
        <f t="shared" si="157"/>
        <v>0</v>
      </c>
      <c r="M1620" s="467">
        <f t="shared" si="158"/>
        <v>0</v>
      </c>
      <c r="N1620" s="468">
        <f t="shared" si="159"/>
        <v>0</v>
      </c>
    </row>
    <row r="1621" spans="1:14" x14ac:dyDescent="0.25">
      <c r="A1621" s="385" t="s">
        <v>272</v>
      </c>
      <c r="B1621" s="385" t="s">
        <v>53</v>
      </c>
      <c r="C1621" s="386" t="s">
        <v>122</v>
      </c>
      <c r="D1621" s="387" t="s">
        <v>123</v>
      </c>
      <c r="E1621" s="388" t="s">
        <v>43</v>
      </c>
      <c r="F1621" s="389">
        <v>56.89</v>
      </c>
      <c r="G1621" s="390">
        <v>183.8</v>
      </c>
      <c r="H1621" s="389">
        <f>ROUND(G1621*F1621,1)</f>
        <v>10456.4</v>
      </c>
      <c r="I1621" s="443">
        <f>I1497*0.128</f>
        <v>-2.6880000000000002</v>
      </c>
      <c r="J1621" s="443">
        <v>183.8</v>
      </c>
      <c r="K1621" s="461">
        <f>+I1621*G1621</f>
        <v>-494.05440000000004</v>
      </c>
      <c r="L1621" s="467">
        <f t="shared" si="157"/>
        <v>-2.6880000000000002</v>
      </c>
      <c r="M1621" s="467">
        <f t="shared" si="158"/>
        <v>183.8</v>
      </c>
      <c r="N1621" s="468">
        <f t="shared" si="159"/>
        <v>-494.05440000000004</v>
      </c>
    </row>
    <row r="1622" spans="1:14" ht="22.5" x14ac:dyDescent="0.25">
      <c r="A1622" s="385" t="s">
        <v>275</v>
      </c>
      <c r="B1622" s="385" t="s">
        <v>53</v>
      </c>
      <c r="C1622" s="386" t="s">
        <v>417</v>
      </c>
      <c r="D1622" s="387" t="s">
        <v>418</v>
      </c>
      <c r="E1622" s="388" t="s">
        <v>43</v>
      </c>
      <c r="F1622" s="389">
        <v>30.27</v>
      </c>
      <c r="G1622" s="390">
        <v>257.77999999999997</v>
      </c>
      <c r="H1622" s="389">
        <f>ROUND(G1622*F1622,1)</f>
        <v>7803</v>
      </c>
      <c r="I1622" s="443">
        <f>I1621</f>
        <v>-2.6880000000000002</v>
      </c>
      <c r="J1622" s="443">
        <v>257.77999999999997</v>
      </c>
      <c r="K1622" s="461">
        <f>+I1622*G1622</f>
        <v>-692.91264000000001</v>
      </c>
      <c r="L1622" s="467">
        <f t="shared" ref="L1622:L1647" si="162">I1622</f>
        <v>-2.6880000000000002</v>
      </c>
      <c r="M1622" s="467">
        <f t="shared" ref="M1622:M1647" si="163">J1622</f>
        <v>257.77999999999997</v>
      </c>
      <c r="N1622" s="468">
        <f t="shared" ref="N1622:N1647" si="164">L1622*M1622</f>
        <v>-692.91264000000001</v>
      </c>
    </row>
    <row r="1623" spans="1:14" x14ac:dyDescent="0.25">
      <c r="A1623" s="398"/>
      <c r="B1623" s="399" t="s">
        <v>72</v>
      </c>
      <c r="C1623" s="400" t="s">
        <v>73</v>
      </c>
      <c r="D1623" s="401" t="s">
        <v>794</v>
      </c>
      <c r="E1623" s="398"/>
      <c r="F1623" s="402">
        <v>14.78</v>
      </c>
      <c r="G1623" s="403"/>
      <c r="H1623" s="398"/>
      <c r="I1623" s="442"/>
      <c r="J1623" s="442"/>
      <c r="K1623" s="461"/>
      <c r="L1623" s="467">
        <f t="shared" si="162"/>
        <v>0</v>
      </c>
      <c r="M1623" s="467">
        <f t="shared" si="163"/>
        <v>0</v>
      </c>
      <c r="N1623" s="468">
        <f t="shared" si="164"/>
        <v>0</v>
      </c>
    </row>
    <row r="1624" spans="1:14" ht="15.75" thickBot="1" x14ac:dyDescent="0.3">
      <c r="A1624" s="398"/>
      <c r="B1624" s="399" t="s">
        <v>72</v>
      </c>
      <c r="C1624" s="400" t="s">
        <v>73</v>
      </c>
      <c r="D1624" s="401" t="s">
        <v>536</v>
      </c>
      <c r="E1624" s="398"/>
      <c r="F1624" s="402">
        <v>0</v>
      </c>
      <c r="G1624" s="403"/>
      <c r="H1624" s="398"/>
      <c r="I1624" s="443"/>
      <c r="J1624" s="443"/>
      <c r="K1624" s="461"/>
      <c r="L1624" s="467">
        <f t="shared" si="162"/>
        <v>0</v>
      </c>
      <c r="M1624" s="467">
        <f t="shared" si="163"/>
        <v>0</v>
      </c>
      <c r="N1624" s="468">
        <f t="shared" si="164"/>
        <v>0</v>
      </c>
    </row>
    <row r="1625" spans="1:14" ht="15.75" thickBot="1" x14ac:dyDescent="0.3">
      <c r="A1625" s="398"/>
      <c r="B1625" s="399" t="s">
        <v>72</v>
      </c>
      <c r="C1625" s="400" t="s">
        <v>73</v>
      </c>
      <c r="D1625" s="401" t="s">
        <v>795</v>
      </c>
      <c r="E1625" s="398"/>
      <c r="F1625" s="402">
        <v>15.49</v>
      </c>
      <c r="G1625" s="403"/>
      <c r="H1625" s="398"/>
      <c r="I1625" s="442"/>
      <c r="J1625" s="442"/>
      <c r="K1625" s="461"/>
      <c r="L1625" s="467">
        <f t="shared" si="162"/>
        <v>0</v>
      </c>
      <c r="M1625" s="467">
        <f t="shared" si="163"/>
        <v>0</v>
      </c>
      <c r="N1625" s="468">
        <f t="shared" si="164"/>
        <v>0</v>
      </c>
    </row>
    <row r="1626" spans="1:14" ht="15.75" thickBot="1" x14ac:dyDescent="0.3">
      <c r="A1626" s="398"/>
      <c r="B1626" s="399" t="s">
        <v>72</v>
      </c>
      <c r="C1626" s="400" t="s">
        <v>73</v>
      </c>
      <c r="D1626" s="401" t="s">
        <v>538</v>
      </c>
      <c r="E1626" s="398"/>
      <c r="F1626" s="402">
        <v>0</v>
      </c>
      <c r="G1626" s="403"/>
      <c r="H1626" s="398"/>
      <c r="I1626" s="443"/>
      <c r="J1626" s="443"/>
      <c r="K1626" s="461"/>
      <c r="L1626" s="467">
        <f t="shared" si="162"/>
        <v>0</v>
      </c>
      <c r="M1626" s="467">
        <f t="shared" si="163"/>
        <v>0</v>
      </c>
      <c r="N1626" s="468">
        <f t="shared" si="164"/>
        <v>0</v>
      </c>
    </row>
    <row r="1627" spans="1:14" ht="15.75" thickBot="1" x14ac:dyDescent="0.3">
      <c r="A1627" s="404"/>
      <c r="B1627" s="399" t="s">
        <v>72</v>
      </c>
      <c r="C1627" s="405" t="s">
        <v>73</v>
      </c>
      <c r="D1627" s="406" t="s">
        <v>496</v>
      </c>
      <c r="E1627" s="404"/>
      <c r="F1627" s="407">
        <v>30.27</v>
      </c>
      <c r="G1627" s="408"/>
      <c r="H1627" s="404"/>
      <c r="I1627" s="443"/>
      <c r="J1627" s="443"/>
      <c r="K1627" s="461"/>
      <c r="L1627" s="467">
        <f t="shared" si="162"/>
        <v>0</v>
      </c>
      <c r="M1627" s="467">
        <f t="shared" si="163"/>
        <v>0</v>
      </c>
      <c r="N1627" s="468">
        <f t="shared" si="164"/>
        <v>0</v>
      </c>
    </row>
    <row r="1628" spans="1:14" ht="23.25" thickBot="1" x14ac:dyDescent="0.3">
      <c r="A1628" s="385" t="s">
        <v>121</v>
      </c>
      <c r="B1628" s="385" t="s">
        <v>53</v>
      </c>
      <c r="C1628" s="386" t="s">
        <v>420</v>
      </c>
      <c r="D1628" s="387" t="s">
        <v>421</v>
      </c>
      <c r="E1628" s="388" t="s">
        <v>43</v>
      </c>
      <c r="F1628" s="389">
        <v>26.62</v>
      </c>
      <c r="G1628" s="390">
        <v>154.66999999999999</v>
      </c>
      <c r="H1628" s="389">
        <f>ROUND(G1628*F1628,1)</f>
        <v>4117.3</v>
      </c>
      <c r="I1628" s="443"/>
      <c r="J1628" s="443"/>
      <c r="K1628" s="461"/>
      <c r="L1628" s="467">
        <f t="shared" si="162"/>
        <v>0</v>
      </c>
      <c r="M1628" s="467">
        <f t="shared" si="163"/>
        <v>0</v>
      </c>
      <c r="N1628" s="468">
        <f t="shared" si="164"/>
        <v>0</v>
      </c>
    </row>
    <row r="1629" spans="1:14" ht="15.75" thickBot="1" x14ac:dyDescent="0.3">
      <c r="A1629" s="398"/>
      <c r="B1629" s="399" t="s">
        <v>72</v>
      </c>
      <c r="C1629" s="400" t="s">
        <v>73</v>
      </c>
      <c r="D1629" s="401" t="s">
        <v>539</v>
      </c>
      <c r="E1629" s="398"/>
      <c r="F1629" s="402">
        <v>0</v>
      </c>
      <c r="G1629" s="403"/>
      <c r="H1629" s="398"/>
      <c r="I1629" s="442"/>
      <c r="J1629" s="442"/>
      <c r="K1629" s="461"/>
      <c r="L1629" s="467">
        <f t="shared" si="162"/>
        <v>0</v>
      </c>
      <c r="M1629" s="467">
        <f t="shared" si="163"/>
        <v>0</v>
      </c>
      <c r="N1629" s="468">
        <f t="shared" si="164"/>
        <v>0</v>
      </c>
    </row>
    <row r="1630" spans="1:14" ht="15.75" thickBot="1" x14ac:dyDescent="0.3">
      <c r="A1630" s="398"/>
      <c r="B1630" s="399" t="s">
        <v>72</v>
      </c>
      <c r="C1630" s="400" t="s">
        <v>73</v>
      </c>
      <c r="D1630" s="401" t="s">
        <v>540</v>
      </c>
      <c r="E1630" s="398"/>
      <c r="F1630" s="402">
        <v>0</v>
      </c>
      <c r="G1630" s="403"/>
      <c r="H1630" s="398"/>
      <c r="I1630" s="443"/>
      <c r="J1630" s="443"/>
      <c r="K1630" s="461"/>
      <c r="L1630" s="467">
        <f t="shared" si="162"/>
        <v>0</v>
      </c>
      <c r="M1630" s="467">
        <f t="shared" si="163"/>
        <v>0</v>
      </c>
      <c r="N1630" s="468">
        <f t="shared" si="164"/>
        <v>0</v>
      </c>
    </row>
    <row r="1631" spans="1:14" ht="15.75" thickBot="1" x14ac:dyDescent="0.3">
      <c r="A1631" s="398"/>
      <c r="B1631" s="399" t="s">
        <v>72</v>
      </c>
      <c r="C1631" s="400" t="s">
        <v>73</v>
      </c>
      <c r="D1631" s="401" t="s">
        <v>541</v>
      </c>
      <c r="E1631" s="398"/>
      <c r="F1631" s="402">
        <v>0</v>
      </c>
      <c r="G1631" s="403"/>
      <c r="H1631" s="398"/>
      <c r="I1631" s="443"/>
      <c r="J1631" s="443"/>
      <c r="K1631" s="461"/>
      <c r="L1631" s="467">
        <f t="shared" si="162"/>
        <v>0</v>
      </c>
      <c r="M1631" s="467">
        <f t="shared" si="163"/>
        <v>0</v>
      </c>
      <c r="N1631" s="468">
        <f t="shared" si="164"/>
        <v>0</v>
      </c>
    </row>
    <row r="1632" spans="1:14" ht="15.75" thickBot="1" x14ac:dyDescent="0.3">
      <c r="A1632" s="398"/>
      <c r="B1632" s="399" t="s">
        <v>72</v>
      </c>
      <c r="C1632" s="400" t="s">
        <v>73</v>
      </c>
      <c r="D1632" s="401" t="s">
        <v>542</v>
      </c>
      <c r="E1632" s="398"/>
      <c r="F1632" s="402">
        <v>0</v>
      </c>
      <c r="G1632" s="403"/>
      <c r="H1632" s="398"/>
      <c r="I1632" s="442"/>
      <c r="J1632" s="442"/>
      <c r="K1632" s="461"/>
      <c r="L1632" s="467">
        <f t="shared" si="162"/>
        <v>0</v>
      </c>
      <c r="M1632" s="467">
        <f t="shared" si="163"/>
        <v>0</v>
      </c>
      <c r="N1632" s="468">
        <f t="shared" si="164"/>
        <v>0</v>
      </c>
    </row>
    <row r="1633" spans="1:14" ht="15.75" thickBot="1" x14ac:dyDescent="0.3">
      <c r="A1633" s="398"/>
      <c r="B1633" s="399" t="s">
        <v>72</v>
      </c>
      <c r="C1633" s="400" t="s">
        <v>73</v>
      </c>
      <c r="D1633" s="401" t="s">
        <v>796</v>
      </c>
      <c r="E1633" s="398"/>
      <c r="F1633" s="402">
        <v>26.62</v>
      </c>
      <c r="G1633" s="403"/>
      <c r="H1633" s="398"/>
      <c r="I1633" s="443"/>
      <c r="J1633" s="443"/>
      <c r="K1633" s="461"/>
      <c r="L1633" s="467">
        <f t="shared" si="162"/>
        <v>0</v>
      </c>
      <c r="M1633" s="467">
        <f t="shared" si="163"/>
        <v>0</v>
      </c>
      <c r="N1633" s="468">
        <f t="shared" si="164"/>
        <v>0</v>
      </c>
    </row>
    <row r="1634" spans="1:14" ht="15.75" thickBot="1" x14ac:dyDescent="0.3">
      <c r="A1634" s="398"/>
      <c r="B1634" s="399" t="s">
        <v>72</v>
      </c>
      <c r="C1634" s="400" t="s">
        <v>73</v>
      </c>
      <c r="D1634" s="401" t="s">
        <v>544</v>
      </c>
      <c r="E1634" s="398"/>
      <c r="F1634" s="402">
        <v>0</v>
      </c>
      <c r="G1634" s="403"/>
      <c r="H1634" s="398"/>
      <c r="I1634" s="443"/>
      <c r="J1634" s="443"/>
      <c r="K1634" s="461"/>
      <c r="L1634" s="467">
        <f t="shared" si="162"/>
        <v>0</v>
      </c>
      <c r="M1634" s="467">
        <f t="shared" si="163"/>
        <v>0</v>
      </c>
      <c r="N1634" s="468">
        <f t="shared" si="164"/>
        <v>0</v>
      </c>
    </row>
    <row r="1635" spans="1:14" ht="15.75" thickBot="1" x14ac:dyDescent="0.3">
      <c r="A1635" s="398"/>
      <c r="B1635" s="399" t="s">
        <v>72</v>
      </c>
      <c r="C1635" s="400" t="s">
        <v>73</v>
      </c>
      <c r="D1635" s="401" t="s">
        <v>545</v>
      </c>
      <c r="E1635" s="398"/>
      <c r="F1635" s="402">
        <v>0</v>
      </c>
      <c r="G1635" s="403"/>
      <c r="H1635" s="398"/>
      <c r="I1635" s="442"/>
      <c r="J1635" s="442"/>
      <c r="K1635" s="461"/>
      <c r="L1635" s="467">
        <f t="shared" si="162"/>
        <v>0</v>
      </c>
      <c r="M1635" s="467">
        <f t="shared" si="163"/>
        <v>0</v>
      </c>
      <c r="N1635" s="468">
        <f t="shared" si="164"/>
        <v>0</v>
      </c>
    </row>
    <row r="1636" spans="1:14" ht="15.75" thickBot="1" x14ac:dyDescent="0.3">
      <c r="A1636" s="404"/>
      <c r="B1636" s="399" t="s">
        <v>72</v>
      </c>
      <c r="C1636" s="405" t="s">
        <v>73</v>
      </c>
      <c r="D1636" s="406" t="s">
        <v>496</v>
      </c>
      <c r="E1636" s="404"/>
      <c r="F1636" s="407">
        <v>26.62</v>
      </c>
      <c r="G1636" s="408"/>
      <c r="H1636" s="404"/>
      <c r="I1636" s="443"/>
      <c r="J1636" s="443"/>
      <c r="K1636" s="461"/>
      <c r="L1636" s="467">
        <f t="shared" si="162"/>
        <v>0</v>
      </c>
      <c r="M1636" s="467">
        <f t="shared" si="163"/>
        <v>0</v>
      </c>
      <c r="N1636" s="468">
        <f t="shared" si="164"/>
        <v>0</v>
      </c>
    </row>
    <row r="1637" spans="1:14" ht="15.75" thickBot="1" x14ac:dyDescent="0.3">
      <c r="A1637" s="378"/>
      <c r="B1637" s="379" t="s">
        <v>48</v>
      </c>
      <c r="C1637" s="383" t="s">
        <v>422</v>
      </c>
      <c r="D1637" s="383" t="s">
        <v>423</v>
      </c>
      <c r="E1637" s="378"/>
      <c r="F1637" s="378"/>
      <c r="G1637" s="381"/>
      <c r="H1637" s="384"/>
      <c r="I1637" s="443"/>
      <c r="J1637" s="443"/>
      <c r="K1637" s="461"/>
      <c r="L1637" s="467">
        <f t="shared" si="162"/>
        <v>0</v>
      </c>
      <c r="M1637" s="467">
        <f t="shared" si="163"/>
        <v>0</v>
      </c>
      <c r="N1637" s="468">
        <f t="shared" si="164"/>
        <v>0</v>
      </c>
    </row>
    <row r="1638" spans="1:14" ht="23.25" thickBot="1" x14ac:dyDescent="0.3">
      <c r="A1638" s="385" t="s">
        <v>279</v>
      </c>
      <c r="B1638" s="385" t="s">
        <v>53</v>
      </c>
      <c r="C1638" s="386" t="s">
        <v>797</v>
      </c>
      <c r="D1638" s="387" t="s">
        <v>798</v>
      </c>
      <c r="E1638" s="388" t="s">
        <v>43</v>
      </c>
      <c r="F1638" s="389">
        <v>146.06</v>
      </c>
      <c r="G1638" s="390">
        <v>114.42</v>
      </c>
      <c r="H1638" s="389">
        <f>ROUND(G1638*F1638,1)</f>
        <v>16712.2</v>
      </c>
      <c r="I1638" s="442"/>
      <c r="J1638" s="442"/>
      <c r="K1638" s="461"/>
      <c r="L1638" s="467">
        <f t="shared" si="162"/>
        <v>0</v>
      </c>
      <c r="M1638" s="467">
        <f t="shared" si="163"/>
        <v>0</v>
      </c>
      <c r="N1638" s="468">
        <f t="shared" si="164"/>
        <v>0</v>
      </c>
    </row>
    <row r="1639" spans="1:14" ht="16.5" thickBot="1" x14ac:dyDescent="0.3">
      <c r="A1639" s="378"/>
      <c r="B1639" s="379" t="s">
        <v>48</v>
      </c>
      <c r="C1639" s="380" t="s">
        <v>799</v>
      </c>
      <c r="D1639" s="380" t="s">
        <v>800</v>
      </c>
      <c r="E1639" s="378"/>
      <c r="F1639" s="378"/>
      <c r="G1639" s="381"/>
      <c r="H1639" s="382"/>
      <c r="I1639" s="443"/>
      <c r="J1639" s="443"/>
      <c r="K1639" s="461"/>
      <c r="L1639" s="467">
        <f t="shared" si="162"/>
        <v>0</v>
      </c>
      <c r="M1639" s="467">
        <f t="shared" si="163"/>
        <v>0</v>
      </c>
      <c r="N1639" s="468">
        <f t="shared" si="164"/>
        <v>0</v>
      </c>
    </row>
    <row r="1640" spans="1:14" ht="15.75" thickBot="1" x14ac:dyDescent="0.3">
      <c r="A1640" s="378"/>
      <c r="B1640" s="379" t="s">
        <v>48</v>
      </c>
      <c r="C1640" s="383" t="s">
        <v>801</v>
      </c>
      <c r="D1640" s="383" t="s">
        <v>802</v>
      </c>
      <c r="E1640" s="378"/>
      <c r="F1640" s="378"/>
      <c r="G1640" s="381"/>
      <c r="H1640" s="384"/>
      <c r="I1640" s="443"/>
      <c r="J1640" s="443"/>
      <c r="K1640" s="461"/>
      <c r="L1640" s="467">
        <f t="shared" si="162"/>
        <v>0</v>
      </c>
      <c r="M1640" s="467">
        <f t="shared" si="163"/>
        <v>0</v>
      </c>
      <c r="N1640" s="468">
        <f t="shared" si="164"/>
        <v>0</v>
      </c>
    </row>
    <row r="1641" spans="1:14" ht="23.25" thickBot="1" x14ac:dyDescent="0.3">
      <c r="A1641" s="385" t="s">
        <v>282</v>
      </c>
      <c r="B1641" s="385" t="s">
        <v>53</v>
      </c>
      <c r="C1641" s="386" t="s">
        <v>803</v>
      </c>
      <c r="D1641" s="387" t="s">
        <v>804</v>
      </c>
      <c r="E1641" s="388" t="s">
        <v>67</v>
      </c>
      <c r="F1641" s="389">
        <v>4</v>
      </c>
      <c r="G1641" s="390">
        <v>1669.02</v>
      </c>
      <c r="H1641" s="389">
        <f>ROUND(G1641*F1641,1)</f>
        <v>6676.1</v>
      </c>
      <c r="I1641" s="442"/>
      <c r="J1641" s="442"/>
      <c r="K1641" s="461"/>
      <c r="L1641" s="467">
        <f t="shared" si="162"/>
        <v>0</v>
      </c>
      <c r="M1641" s="467">
        <f t="shared" si="163"/>
        <v>0</v>
      </c>
      <c r="N1641" s="468">
        <f t="shared" si="164"/>
        <v>0</v>
      </c>
    </row>
    <row r="1642" spans="1:14" ht="15.75" thickBot="1" x14ac:dyDescent="0.3">
      <c r="A1642" s="385" t="s">
        <v>285</v>
      </c>
      <c r="B1642" s="385" t="s">
        <v>53</v>
      </c>
      <c r="C1642" s="386" t="s">
        <v>805</v>
      </c>
      <c r="D1642" s="387" t="s">
        <v>806</v>
      </c>
      <c r="E1642" s="388" t="s">
        <v>807</v>
      </c>
      <c r="F1642" s="389">
        <v>4</v>
      </c>
      <c r="G1642" s="390">
        <v>4056.1299999999997</v>
      </c>
      <c r="H1642" s="389">
        <f>ROUND(G1642*F1642,1)</f>
        <v>16224.5</v>
      </c>
      <c r="I1642" s="443"/>
      <c r="J1642" s="443"/>
      <c r="K1642" s="461"/>
      <c r="L1642" s="467">
        <f t="shared" si="162"/>
        <v>0</v>
      </c>
      <c r="M1642" s="467">
        <f t="shared" si="163"/>
        <v>0</v>
      </c>
      <c r="N1642" s="468">
        <f t="shared" si="164"/>
        <v>0</v>
      </c>
    </row>
    <row r="1643" spans="1:14" ht="16.5" thickBot="1" x14ac:dyDescent="0.3">
      <c r="A1643" s="378"/>
      <c r="B1643" s="379" t="s">
        <v>48</v>
      </c>
      <c r="C1643" s="380" t="s">
        <v>69</v>
      </c>
      <c r="D1643" s="380" t="s">
        <v>735</v>
      </c>
      <c r="E1643" s="378"/>
      <c r="F1643" s="378"/>
      <c r="G1643" s="381"/>
      <c r="H1643" s="382"/>
      <c r="I1643" s="443"/>
      <c r="J1643" s="443"/>
      <c r="K1643" s="461"/>
      <c r="L1643" s="467">
        <f t="shared" si="162"/>
        <v>0</v>
      </c>
      <c r="M1643" s="467">
        <f t="shared" si="163"/>
        <v>0</v>
      </c>
      <c r="N1643" s="468">
        <f t="shared" si="164"/>
        <v>0</v>
      </c>
    </row>
    <row r="1644" spans="1:14" ht="15.75" thickBot="1" x14ac:dyDescent="0.3">
      <c r="A1644" s="378"/>
      <c r="B1644" s="379" t="s">
        <v>48</v>
      </c>
      <c r="C1644" s="383" t="s">
        <v>736</v>
      </c>
      <c r="D1644" s="383" t="s">
        <v>737</v>
      </c>
      <c r="E1644" s="378"/>
      <c r="F1644" s="378"/>
      <c r="G1644" s="381"/>
      <c r="H1644" s="384"/>
      <c r="I1644" s="442"/>
      <c r="J1644" s="442"/>
      <c r="K1644" s="461"/>
      <c r="L1644" s="467">
        <f t="shared" si="162"/>
        <v>0</v>
      </c>
      <c r="M1644" s="467">
        <f t="shared" si="163"/>
        <v>0</v>
      </c>
      <c r="N1644" s="468">
        <f t="shared" si="164"/>
        <v>0</v>
      </c>
    </row>
    <row r="1645" spans="1:14" ht="23.25" thickBot="1" x14ac:dyDescent="0.3">
      <c r="A1645" s="385" t="s">
        <v>288</v>
      </c>
      <c r="B1645" s="385" t="s">
        <v>53</v>
      </c>
      <c r="C1645" s="386" t="s">
        <v>738</v>
      </c>
      <c r="D1645" s="387" t="s">
        <v>739</v>
      </c>
      <c r="E1645" s="388" t="s">
        <v>114</v>
      </c>
      <c r="F1645" s="389">
        <v>110</v>
      </c>
      <c r="G1645" s="390">
        <v>17.100000000000001</v>
      </c>
      <c r="H1645" s="389">
        <f>ROUND(G1645*F1645,1)</f>
        <v>1881</v>
      </c>
      <c r="I1645" s="442"/>
      <c r="J1645" s="442"/>
      <c r="K1645" s="461"/>
      <c r="L1645" s="467">
        <f t="shared" si="162"/>
        <v>0</v>
      </c>
      <c r="M1645" s="467">
        <f t="shared" si="163"/>
        <v>0</v>
      </c>
      <c r="N1645" s="468">
        <f t="shared" si="164"/>
        <v>0</v>
      </c>
    </row>
    <row r="1646" spans="1:14" ht="15.75" thickBot="1" x14ac:dyDescent="0.3">
      <c r="A1646" s="398"/>
      <c r="B1646" s="399" t="s">
        <v>72</v>
      </c>
      <c r="C1646" s="400" t="s">
        <v>73</v>
      </c>
      <c r="D1646" s="401" t="s">
        <v>792</v>
      </c>
      <c r="E1646" s="398"/>
      <c r="F1646" s="402">
        <v>110</v>
      </c>
      <c r="G1646" s="403"/>
      <c r="H1646" s="398"/>
      <c r="I1646" s="443"/>
      <c r="J1646" s="443"/>
      <c r="K1646" s="461"/>
      <c r="L1646" s="467">
        <f t="shared" si="162"/>
        <v>0</v>
      </c>
      <c r="M1646" s="467">
        <f t="shared" si="163"/>
        <v>0</v>
      </c>
      <c r="N1646" s="468">
        <f t="shared" si="164"/>
        <v>0</v>
      </c>
    </row>
    <row r="1647" spans="1:14" ht="15.75" thickBot="1" x14ac:dyDescent="0.3">
      <c r="A1647" s="391" t="s">
        <v>124</v>
      </c>
      <c r="B1647" s="391" t="s">
        <v>69</v>
      </c>
      <c r="C1647" s="392" t="s">
        <v>741</v>
      </c>
      <c r="D1647" s="393" t="s">
        <v>742</v>
      </c>
      <c r="E1647" s="394" t="s">
        <v>114</v>
      </c>
      <c r="F1647" s="395">
        <v>110</v>
      </c>
      <c r="G1647" s="396">
        <v>27.62</v>
      </c>
      <c r="H1647" s="395">
        <f>ROUND(G1647*F1647,1)</f>
        <v>3038.2</v>
      </c>
      <c r="I1647" s="443"/>
      <c r="J1647" s="443"/>
      <c r="K1647" s="462"/>
      <c r="L1647" s="467">
        <f t="shared" si="162"/>
        <v>0</v>
      </c>
      <c r="M1647" s="467">
        <f t="shared" si="163"/>
        <v>0</v>
      </c>
      <c r="N1647" s="468">
        <f t="shared" si="164"/>
        <v>0</v>
      </c>
    </row>
    <row r="1648" spans="1:14" ht="15.75" thickBot="1" x14ac:dyDescent="0.3">
      <c r="A1648" s="398"/>
      <c r="B1648" s="399" t="s">
        <v>72</v>
      </c>
      <c r="C1648" s="400" t="s">
        <v>73</v>
      </c>
      <c r="D1648" s="401" t="s">
        <v>792</v>
      </c>
      <c r="E1648" s="398"/>
      <c r="F1648" s="402">
        <v>110</v>
      </c>
      <c r="G1648" s="403"/>
      <c r="H1648" s="398"/>
      <c r="I1648" s="444"/>
      <c r="J1648" s="444"/>
      <c r="K1648" s="462"/>
      <c r="L1648" s="223"/>
      <c r="M1648" s="223"/>
      <c r="N1648" s="223"/>
    </row>
    <row r="1649" spans="1:16" ht="15.75" thickBot="1" x14ac:dyDescent="0.3">
      <c r="A1649" s="413"/>
      <c r="B1649" s="413"/>
      <c r="C1649" s="413"/>
      <c r="D1649" s="413"/>
      <c r="E1649" s="413"/>
      <c r="F1649" s="413"/>
      <c r="G1649" s="414"/>
      <c r="H1649" s="413"/>
      <c r="I1649" s="449"/>
      <c r="J1649" s="445"/>
      <c r="K1649" s="461">
        <f>SUM(K1493:K1648)</f>
        <v>-20749.46704</v>
      </c>
      <c r="L1649" s="376"/>
      <c r="M1649" s="223"/>
      <c r="N1649" s="223"/>
    </row>
    <row r="1650" spans="1:16" ht="16.5" thickBot="1" x14ac:dyDescent="0.3">
      <c r="A1650" s="143"/>
      <c r="B1650" s="143"/>
      <c r="C1650" s="144"/>
      <c r="D1650" s="145" t="s">
        <v>127</v>
      </c>
      <c r="E1650" s="146"/>
      <c r="F1650" s="147"/>
      <c r="G1650" s="148"/>
      <c r="H1650" s="149">
        <f>H1648</f>
        <v>0</v>
      </c>
      <c r="I1650" s="150"/>
      <c r="J1650" s="150"/>
      <c r="K1650" s="151">
        <v>1789.91</v>
      </c>
      <c r="L1650" s="151"/>
      <c r="M1650" s="151"/>
      <c r="N1650" s="152">
        <v>1789.91</v>
      </c>
    </row>
    <row r="1651" spans="1:16" ht="15.75" x14ac:dyDescent="0.25">
      <c r="A1651" s="134"/>
      <c r="B1651" s="134"/>
      <c r="C1651" s="153"/>
      <c r="D1651" s="154"/>
      <c r="E1651" s="155"/>
      <c r="F1651" s="156"/>
      <c r="G1651" s="138"/>
      <c r="H1651" s="157"/>
      <c r="I1651" s="158"/>
      <c r="J1651" s="159"/>
      <c r="K1651" s="160"/>
      <c r="L1651" s="160"/>
      <c r="M1651" s="160"/>
      <c r="N1651" s="160"/>
    </row>
    <row r="1652" spans="1:16" ht="15.75" x14ac:dyDescent="0.25">
      <c r="A1652" s="136"/>
      <c r="B1652" s="136"/>
      <c r="C1652" s="31" t="s">
        <v>19</v>
      </c>
      <c r="D1652" s="161" t="s">
        <v>128</v>
      </c>
      <c r="E1652" s="136"/>
      <c r="F1652" s="162"/>
      <c r="G1652" s="136"/>
      <c r="H1652" s="161" t="s">
        <v>21</v>
      </c>
      <c r="I1652" s="158"/>
      <c r="J1652" s="163"/>
      <c r="K1652" s="160"/>
      <c r="L1652" s="36" t="s">
        <v>23</v>
      </c>
      <c r="M1652" s="160"/>
      <c r="N1652" s="160"/>
    </row>
    <row r="1653" spans="1:16" ht="15.75" x14ac:dyDescent="0.25">
      <c r="A1653" s="136"/>
      <c r="B1653" s="136"/>
      <c r="C1653" s="31"/>
      <c r="D1653" s="161"/>
      <c r="E1653" s="136"/>
      <c r="F1653" s="162"/>
      <c r="G1653" s="136"/>
      <c r="H1653" s="161"/>
      <c r="I1653" s="158"/>
      <c r="J1653" s="163"/>
      <c r="K1653" s="160"/>
      <c r="L1653" s="36"/>
      <c r="M1653" s="160"/>
      <c r="N1653" s="160"/>
    </row>
    <row r="1654" spans="1:16" ht="15.75" x14ac:dyDescent="0.25">
      <c r="A1654" s="136"/>
      <c r="B1654" s="136"/>
      <c r="C1654" s="31" t="s">
        <v>20</v>
      </c>
      <c r="D1654" s="31" t="s">
        <v>129</v>
      </c>
      <c r="E1654" s="136"/>
      <c r="F1654" s="162"/>
      <c r="G1654" s="136"/>
      <c r="H1654" s="31" t="s">
        <v>20</v>
      </c>
      <c r="I1654" s="158"/>
      <c r="J1654" s="163"/>
      <c r="K1654" s="160"/>
      <c r="L1654" s="31" t="s">
        <v>20</v>
      </c>
      <c r="M1654" s="160"/>
      <c r="N1654" s="160"/>
    </row>
    <row r="1655" spans="1:16" x14ac:dyDescent="0.25">
      <c r="P1655" s="482">
        <f>K1622+K1621+K1589+K1585+K1581+K841+K1577+K1573+K1497+K1446+K1445+K1414+K1412+K1364+K1360+K1356+K1352+K1348+K1272+K1228+K1227+K1224+K1222+K1168+K1164+K1160+K1156+K1152+K1067+K1014+K1013+K1010+K1008+K959+K955+K951+K947+K943+K872+K839+K837+K836+K824+K823+K822+K821+K818+K785+K751+K750+K746+K745+K719+K718+K717+K716+K715+K688+K661+K659+K657+K656+K627+K626+K625+K624+K622+K582+K553+K552+K550+K549+K526+K525+K524+K523+K522+K490+K462+K461+K459+K458+K435+K434+K433+K432+K431+K397+K369+K368+K366+K365+K343+K342+K341+K340+K339+K311+K283+K282+K280+K279+K256+K255+K254+K253+K252+K222+K216+K214+K213+K211+K210+K186+K185+K184+K183+K182+K148+K120+K118+K114+K113+K75+K74+K73+K72+K70+K23</f>
        <v>-4559817.9218478408</v>
      </c>
    </row>
    <row r="1656" spans="1:16" x14ac:dyDescent="0.25">
      <c r="P1656" s="482">
        <f>K1473+K1474+K1477+K1478+K1482+K1483+K1484+K1485+K1319+K1311+K1302+K1261+K1260+K1259+K1258+K1257+K1256+K1255+K1253+K1252+K1251+K1250+K1249+K1248+K1114+K1106+K1097+K1048+K1047+K1046+K1045+K1044+K1043+K1042+K1040+K1039+K1038+K1037+K1036+K1035+K917+K909+K900+K860+K859+K858+K857+K853+K852+K849+K848+K770+K769+K768+K767+K763+K762+K760+K759+K758+K681+K680+K679+K678+K677+K676+K675+K673+K672+K670+K669+K668+K572+K571+K570+K569+K565+K564+K562+K561+K560+K482+K481+K480+K479+K478+K477+K476+K474+K473+K472+K471+K470+K469+K388+K387+K386+K385+K381+K380+K378+K377+K376+K303+K302+K301+K300+K299+K298+K297+K295+K294+K292+K291+K290+K140+K139+K138+K137+K136+K135+K134+K132+K131+K130+K129+K128+K127</f>
        <v>4557698.1309733335</v>
      </c>
    </row>
  </sheetData>
  <autoFilter ref="K1:K1654" xr:uid="{9846F28A-F900-48BA-9478-84D529B4F384}"/>
  <mergeCells count="40">
    <mergeCell ref="F1490:H1490"/>
    <mergeCell ref="I1490:K1490"/>
    <mergeCell ref="L1490:N1490"/>
    <mergeCell ref="F1052:H1052"/>
    <mergeCell ref="I1052:K1052"/>
    <mergeCell ref="L1052:N1052"/>
    <mergeCell ref="F1265:H1265"/>
    <mergeCell ref="I1265:K1265"/>
    <mergeCell ref="L1265:N1265"/>
    <mergeCell ref="F775:H775"/>
    <mergeCell ref="I775:K775"/>
    <mergeCell ref="L775:N775"/>
    <mergeCell ref="F865:H865"/>
    <mergeCell ref="I865:K865"/>
    <mergeCell ref="L865:N865"/>
    <mergeCell ref="F576:H576"/>
    <mergeCell ref="I576:K576"/>
    <mergeCell ref="L576:N576"/>
    <mergeCell ref="F684:H684"/>
    <mergeCell ref="I684:K684"/>
    <mergeCell ref="L684:N684"/>
    <mergeCell ref="F393:H393"/>
    <mergeCell ref="I393:K393"/>
    <mergeCell ref="L393:N393"/>
    <mergeCell ref="F486:H486"/>
    <mergeCell ref="I486:K486"/>
    <mergeCell ref="L486:N486"/>
    <mergeCell ref="F218:H218"/>
    <mergeCell ref="I218:K218"/>
    <mergeCell ref="L218:N218"/>
    <mergeCell ref="F307:H307"/>
    <mergeCell ref="I10:K10"/>
    <mergeCell ref="F11:H11"/>
    <mergeCell ref="I11:K11"/>
    <mergeCell ref="L11:N11"/>
    <mergeCell ref="F144:H144"/>
    <mergeCell ref="I144:K144"/>
    <mergeCell ref="L144:N144"/>
    <mergeCell ref="I307:K307"/>
    <mergeCell ref="L307:N307"/>
  </mergeCells>
  <conditionalFormatting sqref="AA1:AG1 A1:Y1">
    <cfRule type="cellIs" dxfId="13" priority="4" stopIfTrue="1" operator="lessThan">
      <formula>0</formula>
    </cfRule>
  </conditionalFormatting>
  <conditionalFormatting sqref="E3">
    <cfRule type="cellIs" dxfId="12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4" orientation="landscape" r:id="rId1"/>
  <rowBreaks count="10" manualBreakCount="10">
    <brk id="217" max="16383" man="1"/>
    <brk id="271" max="13" man="1"/>
    <brk id="304" max="16383" man="1"/>
    <brk id="392" max="16383" man="1"/>
    <brk id="774" max="16383" man="1"/>
    <brk id="832" max="13" man="1"/>
    <brk id="862" max="16383" man="1"/>
    <brk id="1217" max="13" man="1"/>
    <brk id="1262" max="16383" man="1"/>
    <brk id="144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92795-D4C8-4998-B59B-D6087063C565}">
  <dimension ref="A1:AH113"/>
  <sheetViews>
    <sheetView view="pageBreakPreview" topLeftCell="A88" zoomScale="70" zoomScaleNormal="100" zoomScaleSheetLayoutView="70" workbookViewId="0">
      <selection activeCell="D24" sqref="D24"/>
    </sheetView>
  </sheetViews>
  <sheetFormatPr defaultRowHeight="15" x14ac:dyDescent="0.25"/>
  <cols>
    <col min="4" max="4" width="47.28515625" customWidth="1"/>
    <col min="8" max="8" width="16.8554687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D3" s="2" t="s">
        <v>2</v>
      </c>
      <c r="E3" s="3" t="s">
        <v>828</v>
      </c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D5" s="7" t="s">
        <v>5</v>
      </c>
      <c r="E5" s="9" t="s">
        <v>6</v>
      </c>
      <c r="F5" s="54"/>
      <c r="G5" s="44"/>
      <c r="H5" s="55"/>
      <c r="I5" s="55"/>
      <c r="J5" s="55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D6" s="2" t="s">
        <v>7</v>
      </c>
      <c r="E6" s="12" t="s">
        <v>8</v>
      </c>
      <c r="F6" s="54"/>
      <c r="G6" s="44"/>
      <c r="H6" s="55"/>
      <c r="I6" s="55"/>
      <c r="J6" s="55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D7" s="2" t="s">
        <v>9</v>
      </c>
      <c r="E7" s="12" t="s">
        <v>10</v>
      </c>
      <c r="F7" s="54"/>
      <c r="G7" s="44"/>
      <c r="H7" s="55"/>
      <c r="I7" s="55"/>
      <c r="J7" s="55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8" spans="1:34" s="41" customFormat="1" ht="15.75" x14ac:dyDescent="0.25">
      <c r="A8" s="42"/>
      <c r="B8" s="42"/>
      <c r="D8" s="2"/>
      <c r="E8" s="63"/>
      <c r="F8" s="54"/>
      <c r="G8" s="44"/>
      <c r="H8" s="55"/>
      <c r="I8" s="55"/>
      <c r="J8" s="55"/>
      <c r="K8" s="56"/>
      <c r="L8" s="56"/>
      <c r="M8" s="56"/>
      <c r="N8" s="55"/>
      <c r="O8" s="57"/>
      <c r="P8" s="58"/>
      <c r="Q8" s="57"/>
      <c r="R8" s="55"/>
      <c r="S8" s="56"/>
      <c r="T8" s="55"/>
      <c r="U8" s="56"/>
      <c r="V8" s="55"/>
      <c r="W8" s="56"/>
      <c r="X8" s="55"/>
      <c r="Y8" s="56"/>
      <c r="Z8" s="55"/>
      <c r="AA8" s="56"/>
      <c r="AB8" s="55"/>
      <c r="AC8" s="56"/>
      <c r="AD8" s="55"/>
      <c r="AE8" s="59"/>
      <c r="AF8" s="60"/>
      <c r="AG8" s="61"/>
      <c r="AH8" s="62"/>
    </row>
    <row r="9" spans="1:34" ht="18" x14ac:dyDescent="0.25">
      <c r="B9" s="202" t="s">
        <v>823</v>
      </c>
    </row>
    <row r="10" spans="1:34" ht="18" x14ac:dyDescent="0.25">
      <c r="B10" s="202"/>
    </row>
    <row r="11" spans="1:34" x14ac:dyDescent="0.25">
      <c r="A11" s="165"/>
      <c r="B11" s="166"/>
      <c r="C11" s="166"/>
      <c r="D11" s="166"/>
      <c r="E11" s="166"/>
      <c r="F11" s="166"/>
      <c r="G11" s="498" t="s">
        <v>811</v>
      </c>
      <c r="H11" s="167"/>
    </row>
    <row r="12" spans="1:34" x14ac:dyDescent="0.25">
      <c r="A12" s="168"/>
      <c r="B12" s="169" t="s">
        <v>808</v>
      </c>
      <c r="C12" s="169" t="s">
        <v>809</v>
      </c>
      <c r="D12" s="169" t="s">
        <v>810</v>
      </c>
      <c r="E12" s="169" t="s">
        <v>46</v>
      </c>
      <c r="F12" s="170" t="s">
        <v>47</v>
      </c>
      <c r="G12" s="499"/>
      <c r="H12" s="171" t="s">
        <v>812</v>
      </c>
    </row>
    <row r="13" spans="1:34" x14ac:dyDescent="0.25">
      <c r="A13" s="172"/>
      <c r="B13" s="89"/>
      <c r="C13" s="89"/>
      <c r="D13" s="89"/>
      <c r="E13" s="89"/>
      <c r="F13" s="90"/>
      <c r="G13" s="91"/>
      <c r="H13" s="173"/>
    </row>
    <row r="14" spans="1:34" ht="15.75" x14ac:dyDescent="0.25">
      <c r="A14" s="67" t="s">
        <v>829</v>
      </c>
      <c r="B14" s="65"/>
      <c r="C14" s="65"/>
      <c r="D14" s="65"/>
      <c r="E14" s="65"/>
      <c r="F14" s="65"/>
      <c r="G14" s="66"/>
      <c r="H14" s="68"/>
    </row>
    <row r="15" spans="1:34" ht="15.75" x14ac:dyDescent="0.25">
      <c r="A15" s="69"/>
      <c r="B15" s="70" t="s">
        <v>48</v>
      </c>
      <c r="C15" s="71" t="s">
        <v>49</v>
      </c>
      <c r="D15" s="71" t="s">
        <v>50</v>
      </c>
      <c r="E15" s="69"/>
      <c r="F15" s="69"/>
      <c r="G15" s="72"/>
      <c r="H15" s="73"/>
    </row>
    <row r="16" spans="1:34" x14ac:dyDescent="0.25">
      <c r="A16" s="69"/>
      <c r="B16" s="70" t="s">
        <v>48</v>
      </c>
      <c r="C16" s="74" t="s">
        <v>97</v>
      </c>
      <c r="D16" s="74" t="s">
        <v>98</v>
      </c>
      <c r="E16" s="69"/>
      <c r="F16" s="69"/>
      <c r="G16" s="72"/>
      <c r="H16" s="75"/>
    </row>
    <row r="17" spans="1:8" ht="22.5" x14ac:dyDescent="0.25">
      <c r="A17" s="174" t="s">
        <v>130</v>
      </c>
      <c r="B17" s="174" t="s">
        <v>53</v>
      </c>
      <c r="C17" s="175" t="s">
        <v>147</v>
      </c>
      <c r="D17" s="176" t="s">
        <v>148</v>
      </c>
      <c r="E17" s="177" t="s">
        <v>61</v>
      </c>
      <c r="F17" s="178">
        <v>154.43801792898992</v>
      </c>
      <c r="G17" s="179">
        <v>40.770000000000003</v>
      </c>
      <c r="H17" s="178">
        <f>F17*G17</f>
        <v>6296.4379909649197</v>
      </c>
    </row>
    <row r="18" spans="1:8" ht="22.5" x14ac:dyDescent="0.25">
      <c r="A18" s="174" t="s">
        <v>133</v>
      </c>
      <c r="B18" s="174" t="s">
        <v>53</v>
      </c>
      <c r="C18" s="175" t="s">
        <v>155</v>
      </c>
      <c r="D18" s="176" t="s">
        <v>156</v>
      </c>
      <c r="E18" s="177" t="s">
        <v>61</v>
      </c>
      <c r="F18" s="178"/>
      <c r="G18" s="179">
        <v>55.24</v>
      </c>
      <c r="H18" s="178">
        <f t="shared" ref="H18:H81" si="0">F18*G18</f>
        <v>0</v>
      </c>
    </row>
    <row r="19" spans="1:8" ht="22.5" x14ac:dyDescent="0.25">
      <c r="A19" s="174" t="s">
        <v>51</v>
      </c>
      <c r="B19" s="174" t="s">
        <v>53</v>
      </c>
      <c r="C19" s="175" t="s">
        <v>158</v>
      </c>
      <c r="D19" s="176" t="s">
        <v>159</v>
      </c>
      <c r="E19" s="177" t="s">
        <v>61</v>
      </c>
      <c r="F19" s="178">
        <v>154.43801792898992</v>
      </c>
      <c r="G19" s="179">
        <v>151.25</v>
      </c>
      <c r="H19" s="178">
        <f t="shared" si="0"/>
        <v>23358.750211759725</v>
      </c>
    </row>
    <row r="20" spans="1:8" ht="22.5" x14ac:dyDescent="0.25">
      <c r="A20" s="174" t="s">
        <v>138</v>
      </c>
      <c r="B20" s="174" t="s">
        <v>53</v>
      </c>
      <c r="C20" s="175" t="s">
        <v>591</v>
      </c>
      <c r="D20" s="176" t="s">
        <v>592</v>
      </c>
      <c r="E20" s="177" t="s">
        <v>114</v>
      </c>
      <c r="F20" s="178">
        <v>4</v>
      </c>
      <c r="G20" s="179">
        <v>220.96</v>
      </c>
      <c r="H20" s="178">
        <f t="shared" si="0"/>
        <v>883.84</v>
      </c>
    </row>
    <row r="21" spans="1:8" ht="22.5" x14ac:dyDescent="0.25">
      <c r="A21" s="174" t="s">
        <v>141</v>
      </c>
      <c r="B21" s="174" t="s">
        <v>53</v>
      </c>
      <c r="C21" s="175" t="s">
        <v>175</v>
      </c>
      <c r="D21" s="176" t="s">
        <v>176</v>
      </c>
      <c r="E21" s="177" t="s">
        <v>114</v>
      </c>
      <c r="F21" s="178">
        <v>5</v>
      </c>
      <c r="G21" s="179">
        <v>147.30000000000001</v>
      </c>
      <c r="H21" s="178">
        <f t="shared" si="0"/>
        <v>736.5</v>
      </c>
    </row>
    <row r="22" spans="1:8" x14ac:dyDescent="0.25">
      <c r="A22" s="174" t="s">
        <v>144</v>
      </c>
      <c r="B22" s="174" t="s">
        <v>53</v>
      </c>
      <c r="C22" s="175" t="s">
        <v>184</v>
      </c>
      <c r="D22" s="176" t="s">
        <v>185</v>
      </c>
      <c r="E22" s="177" t="s">
        <v>56</v>
      </c>
      <c r="F22" s="178">
        <v>4</v>
      </c>
      <c r="G22" s="179">
        <v>257.77999999999997</v>
      </c>
      <c r="H22" s="178">
        <f t="shared" si="0"/>
        <v>1031.1199999999999</v>
      </c>
    </row>
    <row r="23" spans="1:8" x14ac:dyDescent="0.25">
      <c r="A23" s="174" t="s">
        <v>63</v>
      </c>
      <c r="B23" s="174" t="s">
        <v>53</v>
      </c>
      <c r="C23" s="175" t="s">
        <v>187</v>
      </c>
      <c r="D23" s="176" t="s">
        <v>188</v>
      </c>
      <c r="E23" s="177" t="s">
        <v>56</v>
      </c>
      <c r="F23" s="178">
        <v>6</v>
      </c>
      <c r="G23" s="179">
        <v>257.77999999999997</v>
      </c>
      <c r="H23" s="178">
        <f t="shared" si="0"/>
        <v>1546.6799999999998</v>
      </c>
    </row>
    <row r="24" spans="1:8" x14ac:dyDescent="0.25">
      <c r="A24" s="174" t="s">
        <v>110</v>
      </c>
      <c r="B24" s="174" t="s">
        <v>53</v>
      </c>
      <c r="C24" s="175" t="s">
        <v>190</v>
      </c>
      <c r="D24" s="176" t="s">
        <v>191</v>
      </c>
      <c r="E24" s="177" t="s">
        <v>56</v>
      </c>
      <c r="F24" s="178">
        <v>1.8</v>
      </c>
      <c r="G24" s="179">
        <v>13.15</v>
      </c>
      <c r="H24" s="178">
        <f t="shared" si="0"/>
        <v>23.67</v>
      </c>
    </row>
    <row r="25" spans="1:8" x14ac:dyDescent="0.25">
      <c r="A25" s="174" t="s">
        <v>151</v>
      </c>
      <c r="B25" s="174" t="s">
        <v>53</v>
      </c>
      <c r="C25" s="175" t="s">
        <v>193</v>
      </c>
      <c r="D25" s="176" t="s">
        <v>194</v>
      </c>
      <c r="E25" s="177" t="s">
        <v>56</v>
      </c>
      <c r="F25" s="178">
        <f>52.61+69.6</f>
        <v>122.21</v>
      </c>
      <c r="G25" s="179">
        <v>315.64999999999998</v>
      </c>
      <c r="H25" s="178">
        <f t="shared" si="0"/>
        <v>38575.586499999998</v>
      </c>
    </row>
    <row r="26" spans="1:8" x14ac:dyDescent="0.25">
      <c r="A26" s="174" t="s">
        <v>154</v>
      </c>
      <c r="B26" s="174" t="s">
        <v>53</v>
      </c>
      <c r="C26" s="175" t="s">
        <v>196</v>
      </c>
      <c r="D26" s="176" t="s">
        <v>197</v>
      </c>
      <c r="E26" s="177" t="s">
        <v>56</v>
      </c>
      <c r="F26" s="178">
        <v>20.9</v>
      </c>
      <c r="G26" s="179">
        <v>15.78</v>
      </c>
      <c r="H26" s="178">
        <f t="shared" si="0"/>
        <v>329.80199999999996</v>
      </c>
    </row>
    <row r="27" spans="1:8" ht="22.5" x14ac:dyDescent="0.25">
      <c r="A27" s="174" t="s">
        <v>157</v>
      </c>
      <c r="B27" s="174" t="s">
        <v>53</v>
      </c>
      <c r="C27" s="175" t="s">
        <v>199</v>
      </c>
      <c r="D27" s="176" t="s">
        <v>200</v>
      </c>
      <c r="E27" s="177" t="s">
        <v>56</v>
      </c>
      <c r="F27" s="178">
        <v>15</v>
      </c>
      <c r="G27" s="179">
        <v>837.79</v>
      </c>
      <c r="H27" s="178">
        <f t="shared" si="0"/>
        <v>12566.849999999999</v>
      </c>
    </row>
    <row r="28" spans="1:8" ht="22.5" x14ac:dyDescent="0.25">
      <c r="A28" s="174" t="s">
        <v>160</v>
      </c>
      <c r="B28" s="174" t="s">
        <v>53</v>
      </c>
      <c r="C28" s="175" t="s">
        <v>202</v>
      </c>
      <c r="D28" s="176" t="s">
        <v>203</v>
      </c>
      <c r="E28" s="177" t="s">
        <v>56</v>
      </c>
      <c r="F28" s="178"/>
      <c r="G28" s="179">
        <v>1116.6199999999999</v>
      </c>
      <c r="H28" s="178">
        <f t="shared" si="0"/>
        <v>0</v>
      </c>
    </row>
    <row r="29" spans="1:8" x14ac:dyDescent="0.25">
      <c r="A29" s="174" t="s">
        <v>163</v>
      </c>
      <c r="B29" s="174" t="s">
        <v>53</v>
      </c>
      <c r="C29" s="175" t="s">
        <v>205</v>
      </c>
      <c r="D29" s="176" t="s">
        <v>206</v>
      </c>
      <c r="E29" s="177" t="s">
        <v>61</v>
      </c>
      <c r="F29" s="178">
        <v>502.20228700501173</v>
      </c>
      <c r="G29" s="179">
        <v>99.96</v>
      </c>
      <c r="H29" s="178">
        <f t="shared" si="0"/>
        <v>50200.140609020971</v>
      </c>
    </row>
    <row r="30" spans="1:8" x14ac:dyDescent="0.25">
      <c r="A30" s="174" t="s">
        <v>167</v>
      </c>
      <c r="B30" s="174" t="s">
        <v>53</v>
      </c>
      <c r="C30" s="175" t="s">
        <v>211</v>
      </c>
      <c r="D30" s="176" t="s">
        <v>212</v>
      </c>
      <c r="E30" s="177" t="s">
        <v>61</v>
      </c>
      <c r="F30" s="178">
        <v>502.20228700501173</v>
      </c>
      <c r="G30" s="179">
        <v>149.94</v>
      </c>
      <c r="H30" s="178">
        <f t="shared" si="0"/>
        <v>75300.210913531453</v>
      </c>
    </row>
    <row r="31" spans="1:8" ht="22.5" x14ac:dyDescent="0.25">
      <c r="A31" s="174" t="s">
        <v>171</v>
      </c>
      <c r="B31" s="174" t="s">
        <v>53</v>
      </c>
      <c r="C31" s="175" t="s">
        <v>217</v>
      </c>
      <c r="D31" s="176" t="s">
        <v>218</v>
      </c>
      <c r="E31" s="177" t="s">
        <v>56</v>
      </c>
      <c r="F31" s="178">
        <v>271</v>
      </c>
      <c r="G31" s="179">
        <v>101.34</v>
      </c>
      <c r="H31" s="178">
        <f t="shared" si="0"/>
        <v>27463.14</v>
      </c>
    </row>
    <row r="32" spans="1:8" ht="22.5" x14ac:dyDescent="0.25">
      <c r="A32" s="174" t="s">
        <v>174</v>
      </c>
      <c r="B32" s="174" t="s">
        <v>53</v>
      </c>
      <c r="C32" s="175" t="s">
        <v>220</v>
      </c>
      <c r="D32" s="176" t="s">
        <v>221</v>
      </c>
      <c r="E32" s="177" t="s">
        <v>56</v>
      </c>
      <c r="F32" s="178">
        <v>73</v>
      </c>
      <c r="G32" s="179">
        <v>247.39</v>
      </c>
      <c r="H32" s="178">
        <f t="shared" si="0"/>
        <v>18059.469999999998</v>
      </c>
    </row>
    <row r="33" spans="1:8" x14ac:dyDescent="0.25">
      <c r="A33" s="174" t="s">
        <v>177</v>
      </c>
      <c r="B33" s="174" t="s">
        <v>53</v>
      </c>
      <c r="C33" s="175" t="s">
        <v>223</v>
      </c>
      <c r="D33" s="176" t="s">
        <v>224</v>
      </c>
      <c r="E33" s="177" t="s">
        <v>56</v>
      </c>
      <c r="F33" s="178">
        <v>73</v>
      </c>
      <c r="G33" s="179">
        <v>44.72</v>
      </c>
      <c r="H33" s="178">
        <f t="shared" si="0"/>
        <v>3264.56</v>
      </c>
    </row>
    <row r="34" spans="1:8" x14ac:dyDescent="0.25">
      <c r="A34" s="174" t="s">
        <v>180</v>
      </c>
      <c r="B34" s="174" t="s">
        <v>53</v>
      </c>
      <c r="C34" s="175" t="s">
        <v>226</v>
      </c>
      <c r="D34" s="176" t="s">
        <v>227</v>
      </c>
      <c r="E34" s="177" t="s">
        <v>56</v>
      </c>
      <c r="F34" s="178">
        <v>73</v>
      </c>
      <c r="G34" s="179">
        <v>11.84</v>
      </c>
      <c r="H34" s="178">
        <f t="shared" si="0"/>
        <v>864.31999999999994</v>
      </c>
    </row>
    <row r="35" spans="1:8" ht="22.5" x14ac:dyDescent="0.25">
      <c r="A35" s="174" t="s">
        <v>183</v>
      </c>
      <c r="B35" s="174" t="s">
        <v>53</v>
      </c>
      <c r="C35" s="175" t="s">
        <v>41</v>
      </c>
      <c r="D35" s="176" t="s">
        <v>42</v>
      </c>
      <c r="E35" s="177" t="s">
        <v>43</v>
      </c>
      <c r="F35" s="178">
        <v>146</v>
      </c>
      <c r="G35" s="179">
        <v>116</v>
      </c>
      <c r="H35" s="178">
        <f t="shared" si="0"/>
        <v>16936</v>
      </c>
    </row>
    <row r="36" spans="1:8" ht="22.5" x14ac:dyDescent="0.25">
      <c r="A36" s="174" t="s">
        <v>186</v>
      </c>
      <c r="B36" s="174" t="s">
        <v>53</v>
      </c>
      <c r="C36" s="175" t="s">
        <v>230</v>
      </c>
      <c r="D36" s="176" t="s">
        <v>231</v>
      </c>
      <c r="E36" s="177" t="s">
        <v>56</v>
      </c>
      <c r="F36" s="178">
        <v>128</v>
      </c>
      <c r="G36" s="179">
        <v>143.36000000000001</v>
      </c>
      <c r="H36" s="178">
        <f t="shared" si="0"/>
        <v>18350.080000000002</v>
      </c>
    </row>
    <row r="37" spans="1:8" ht="22.5" x14ac:dyDescent="0.25">
      <c r="A37" s="174" t="s">
        <v>189</v>
      </c>
      <c r="B37" s="174" t="s">
        <v>53</v>
      </c>
      <c r="C37" s="175" t="s">
        <v>233</v>
      </c>
      <c r="D37" s="176" t="s">
        <v>234</v>
      </c>
      <c r="E37" s="177" t="s">
        <v>56</v>
      </c>
      <c r="F37" s="178">
        <v>58</v>
      </c>
      <c r="G37" s="179">
        <v>318.27999999999997</v>
      </c>
      <c r="H37" s="178">
        <f t="shared" si="0"/>
        <v>18460.239999999998</v>
      </c>
    </row>
    <row r="38" spans="1:8" x14ac:dyDescent="0.25">
      <c r="A38" s="180" t="s">
        <v>192</v>
      </c>
      <c r="B38" s="180" t="s">
        <v>69</v>
      </c>
      <c r="C38" s="181" t="s">
        <v>236</v>
      </c>
      <c r="D38" s="182" t="s">
        <v>237</v>
      </c>
      <c r="E38" s="183" t="s">
        <v>43</v>
      </c>
      <c r="F38" s="184">
        <v>116</v>
      </c>
      <c r="G38" s="185">
        <v>172.71</v>
      </c>
      <c r="H38" s="178">
        <f t="shared" si="0"/>
        <v>20034.36</v>
      </c>
    </row>
    <row r="39" spans="1:8" x14ac:dyDescent="0.25">
      <c r="A39" s="186"/>
      <c r="B39" s="187" t="s">
        <v>48</v>
      </c>
      <c r="C39" s="188" t="s">
        <v>133</v>
      </c>
      <c r="D39" s="188" t="s">
        <v>247</v>
      </c>
      <c r="E39" s="186"/>
      <c r="F39" s="186"/>
      <c r="G39" s="189"/>
      <c r="H39" s="178">
        <f t="shared" si="0"/>
        <v>0</v>
      </c>
    </row>
    <row r="40" spans="1:8" x14ac:dyDescent="0.25">
      <c r="A40" s="174" t="s">
        <v>195</v>
      </c>
      <c r="B40" s="174" t="s">
        <v>53</v>
      </c>
      <c r="C40" s="175" t="s">
        <v>609</v>
      </c>
      <c r="D40" s="176" t="s">
        <v>610</v>
      </c>
      <c r="E40" s="177" t="s">
        <v>67</v>
      </c>
      <c r="F40" s="178"/>
      <c r="G40" s="179"/>
      <c r="H40" s="178">
        <f t="shared" si="0"/>
        <v>0</v>
      </c>
    </row>
    <row r="41" spans="1:8" x14ac:dyDescent="0.25">
      <c r="A41" s="186"/>
      <c r="B41" s="187" t="s">
        <v>48</v>
      </c>
      <c r="C41" s="188" t="s">
        <v>51</v>
      </c>
      <c r="D41" s="188" t="s">
        <v>52</v>
      </c>
      <c r="E41" s="186"/>
      <c r="F41" s="186"/>
      <c r="G41" s="189"/>
      <c r="H41" s="178">
        <f t="shared" si="0"/>
        <v>0</v>
      </c>
    </row>
    <row r="42" spans="1:8" x14ac:dyDescent="0.25">
      <c r="A42" s="174" t="s">
        <v>198</v>
      </c>
      <c r="B42" s="174" t="s">
        <v>53</v>
      </c>
      <c r="C42" s="175" t="s">
        <v>481</v>
      </c>
      <c r="D42" s="176" t="s">
        <v>482</v>
      </c>
      <c r="E42" s="177" t="s">
        <v>56</v>
      </c>
      <c r="F42" s="178">
        <v>14.7</v>
      </c>
      <c r="G42" s="179">
        <v>644.70000000000005</v>
      </c>
      <c r="H42" s="178">
        <f t="shared" si="0"/>
        <v>9477.09</v>
      </c>
    </row>
    <row r="43" spans="1:8" x14ac:dyDescent="0.25">
      <c r="A43" s="174" t="s">
        <v>201</v>
      </c>
      <c r="B43" s="174" t="s">
        <v>53</v>
      </c>
      <c r="C43" s="175" t="s">
        <v>612</v>
      </c>
      <c r="D43" s="176" t="s">
        <v>613</v>
      </c>
      <c r="E43" s="177" t="s">
        <v>56</v>
      </c>
      <c r="F43" s="178">
        <v>0.5</v>
      </c>
      <c r="G43" s="179">
        <v>3359.0800000000004</v>
      </c>
      <c r="H43" s="178">
        <f t="shared" si="0"/>
        <v>1679.5400000000002</v>
      </c>
    </row>
    <row r="44" spans="1:8" x14ac:dyDescent="0.25">
      <c r="A44" s="186"/>
      <c r="B44" s="187" t="s">
        <v>48</v>
      </c>
      <c r="C44" s="188" t="s">
        <v>138</v>
      </c>
      <c r="D44" s="188" t="s">
        <v>278</v>
      </c>
      <c r="E44" s="186"/>
      <c r="F44" s="186"/>
      <c r="G44" s="189"/>
      <c r="H44" s="178">
        <f t="shared" si="0"/>
        <v>0</v>
      </c>
    </row>
    <row r="45" spans="1:8" x14ac:dyDescent="0.25">
      <c r="A45" s="174" t="s">
        <v>204</v>
      </c>
      <c r="B45" s="174" t="s">
        <v>53</v>
      </c>
      <c r="C45" s="175" t="s">
        <v>283</v>
      </c>
      <c r="D45" s="176" t="s">
        <v>284</v>
      </c>
      <c r="E45" s="177" t="s">
        <v>61</v>
      </c>
      <c r="F45" s="178">
        <v>154.43801792898992</v>
      </c>
      <c r="G45" s="179">
        <v>302.54000000000002</v>
      </c>
      <c r="H45" s="178">
        <f t="shared" si="0"/>
        <v>46723.677944236617</v>
      </c>
    </row>
    <row r="46" spans="1:8" x14ac:dyDescent="0.25">
      <c r="A46" s="174" t="s">
        <v>207</v>
      </c>
      <c r="B46" s="174" t="s">
        <v>53</v>
      </c>
      <c r="C46" s="175" t="s">
        <v>289</v>
      </c>
      <c r="D46" s="176" t="s">
        <v>290</v>
      </c>
      <c r="E46" s="177" t="s">
        <v>61</v>
      </c>
      <c r="F46" s="178"/>
      <c r="G46" s="179">
        <v>14.18</v>
      </c>
      <c r="H46" s="178">
        <f t="shared" si="0"/>
        <v>0</v>
      </c>
    </row>
    <row r="47" spans="1:8" x14ac:dyDescent="0.25">
      <c r="A47" s="174" t="s">
        <v>210</v>
      </c>
      <c r="B47" s="174" t="s">
        <v>53</v>
      </c>
      <c r="C47" s="175" t="s">
        <v>291</v>
      </c>
      <c r="D47" s="176" t="s">
        <v>292</v>
      </c>
      <c r="E47" s="177" t="s">
        <v>61</v>
      </c>
      <c r="F47" s="178"/>
      <c r="G47" s="179">
        <v>20.62</v>
      </c>
      <c r="H47" s="178">
        <f t="shared" si="0"/>
        <v>0</v>
      </c>
    </row>
    <row r="48" spans="1:8" ht="22.5" x14ac:dyDescent="0.25">
      <c r="A48" s="174" t="s">
        <v>213</v>
      </c>
      <c r="B48" s="174" t="s">
        <v>53</v>
      </c>
      <c r="C48" s="175" t="s">
        <v>294</v>
      </c>
      <c r="D48" s="176" t="s">
        <v>295</v>
      </c>
      <c r="E48" s="177" t="s">
        <v>61</v>
      </c>
      <c r="F48" s="178"/>
      <c r="G48" s="179">
        <v>396.71</v>
      </c>
      <c r="H48" s="178">
        <f t="shared" si="0"/>
        <v>0</v>
      </c>
    </row>
    <row r="49" spans="1:8" ht="22.5" x14ac:dyDescent="0.25">
      <c r="A49" s="174" t="s">
        <v>216</v>
      </c>
      <c r="B49" s="174" t="s">
        <v>53</v>
      </c>
      <c r="C49" s="175" t="s">
        <v>297</v>
      </c>
      <c r="D49" s="176" t="s">
        <v>298</v>
      </c>
      <c r="E49" s="177" t="s">
        <v>61</v>
      </c>
      <c r="F49" s="178"/>
      <c r="G49" s="179">
        <v>559.51</v>
      </c>
      <c r="H49" s="178">
        <f t="shared" si="0"/>
        <v>0</v>
      </c>
    </row>
    <row r="50" spans="1:8" x14ac:dyDescent="0.25">
      <c r="A50" s="186"/>
      <c r="B50" s="187" t="s">
        <v>48</v>
      </c>
      <c r="C50" s="188" t="s">
        <v>141</v>
      </c>
      <c r="D50" s="188" t="s">
        <v>622</v>
      </c>
      <c r="E50" s="186"/>
      <c r="F50" s="186"/>
      <c r="G50" s="189"/>
      <c r="H50" s="178">
        <f t="shared" si="0"/>
        <v>0</v>
      </c>
    </row>
    <row r="51" spans="1:8" ht="22.5" x14ac:dyDescent="0.25">
      <c r="A51" s="174" t="s">
        <v>219</v>
      </c>
      <c r="B51" s="174" t="s">
        <v>53</v>
      </c>
      <c r="C51" s="175" t="s">
        <v>623</v>
      </c>
      <c r="D51" s="176" t="s">
        <v>624</v>
      </c>
      <c r="E51" s="177" t="s">
        <v>61</v>
      </c>
      <c r="F51" s="178"/>
      <c r="G51" s="179"/>
      <c r="H51" s="178">
        <f t="shared" si="0"/>
        <v>0</v>
      </c>
    </row>
    <row r="52" spans="1:8" ht="22.5" x14ac:dyDescent="0.25">
      <c r="A52" s="180" t="s">
        <v>222</v>
      </c>
      <c r="B52" s="180" t="s">
        <v>69</v>
      </c>
      <c r="C52" s="181" t="s">
        <v>627</v>
      </c>
      <c r="D52" s="182" t="s">
        <v>628</v>
      </c>
      <c r="E52" s="183" t="s">
        <v>61</v>
      </c>
      <c r="F52" s="184"/>
      <c r="G52" s="185"/>
      <c r="H52" s="178">
        <f t="shared" si="0"/>
        <v>0</v>
      </c>
    </row>
    <row r="53" spans="1:8" x14ac:dyDescent="0.25">
      <c r="A53" s="186"/>
      <c r="B53" s="187" t="s">
        <v>48</v>
      </c>
      <c r="C53" s="188" t="s">
        <v>63</v>
      </c>
      <c r="D53" s="188" t="s">
        <v>64</v>
      </c>
      <c r="E53" s="186"/>
      <c r="F53" s="186">
        <v>0</v>
      </c>
      <c r="G53" s="189"/>
      <c r="H53" s="178">
        <f t="shared" si="0"/>
        <v>0</v>
      </c>
    </row>
    <row r="54" spans="1:8" ht="22.5" x14ac:dyDescent="0.25">
      <c r="A54" s="174" t="s">
        <v>225</v>
      </c>
      <c r="B54" s="174" t="s">
        <v>53</v>
      </c>
      <c r="C54" s="175" t="s">
        <v>630</v>
      </c>
      <c r="D54" s="176" t="s">
        <v>631</v>
      </c>
      <c r="E54" s="177" t="s">
        <v>67</v>
      </c>
      <c r="F54" s="178">
        <v>10</v>
      </c>
      <c r="G54" s="179">
        <v>4045.61</v>
      </c>
      <c r="H54" s="178">
        <f t="shared" si="0"/>
        <v>40456.1</v>
      </c>
    </row>
    <row r="55" spans="1:8" ht="22.5" x14ac:dyDescent="0.25">
      <c r="A55" s="180" t="s">
        <v>228</v>
      </c>
      <c r="B55" s="180" t="s">
        <v>69</v>
      </c>
      <c r="C55" s="181" t="s">
        <v>632</v>
      </c>
      <c r="D55" s="182" t="s">
        <v>633</v>
      </c>
      <c r="E55" s="183" t="s">
        <v>634</v>
      </c>
      <c r="F55" s="184">
        <v>10</v>
      </c>
      <c r="G55" s="185">
        <v>3965.39</v>
      </c>
      <c r="H55" s="178">
        <f t="shared" si="0"/>
        <v>39653.9</v>
      </c>
    </row>
    <row r="56" spans="1:8" ht="22.5" x14ac:dyDescent="0.25">
      <c r="A56" s="174" t="s">
        <v>229</v>
      </c>
      <c r="B56" s="174" t="s">
        <v>53</v>
      </c>
      <c r="C56" s="175" t="s">
        <v>635</v>
      </c>
      <c r="D56" s="176" t="s">
        <v>636</v>
      </c>
      <c r="E56" s="177" t="s">
        <v>114</v>
      </c>
      <c r="F56" s="178">
        <v>92.1</v>
      </c>
      <c r="G56" s="179">
        <v>220.96</v>
      </c>
      <c r="H56" s="178">
        <f t="shared" si="0"/>
        <v>20350.416000000001</v>
      </c>
    </row>
    <row r="57" spans="1:8" ht="22.5" x14ac:dyDescent="0.25">
      <c r="A57" s="180" t="s">
        <v>232</v>
      </c>
      <c r="B57" s="180" t="s">
        <v>69</v>
      </c>
      <c r="C57" s="181" t="s">
        <v>638</v>
      </c>
      <c r="D57" s="182" t="s">
        <v>639</v>
      </c>
      <c r="E57" s="183" t="s">
        <v>114</v>
      </c>
      <c r="F57" s="184">
        <v>140.4</v>
      </c>
      <c r="G57" s="185">
        <v>1208.69</v>
      </c>
      <c r="H57" s="178">
        <f t="shared" si="0"/>
        <v>169700.076</v>
      </c>
    </row>
    <row r="58" spans="1:8" ht="22.5" x14ac:dyDescent="0.25">
      <c r="A58" s="174" t="s">
        <v>235</v>
      </c>
      <c r="B58" s="174" t="s">
        <v>53</v>
      </c>
      <c r="C58" s="175" t="s">
        <v>640</v>
      </c>
      <c r="D58" s="176" t="s">
        <v>641</v>
      </c>
      <c r="E58" s="177" t="s">
        <v>67</v>
      </c>
      <c r="F58" s="178">
        <v>3.4686242676642909</v>
      </c>
      <c r="G58" s="179">
        <v>255.15</v>
      </c>
      <c r="H58" s="178">
        <f t="shared" si="0"/>
        <v>885.01948189454379</v>
      </c>
    </row>
    <row r="59" spans="1:8" ht="22.5" x14ac:dyDescent="0.25">
      <c r="A59" s="180" t="s">
        <v>238</v>
      </c>
      <c r="B59" s="180" t="s">
        <v>69</v>
      </c>
      <c r="C59" s="181" t="s">
        <v>642</v>
      </c>
      <c r="D59" s="182" t="s">
        <v>643</v>
      </c>
      <c r="E59" s="183" t="s">
        <v>634</v>
      </c>
      <c r="F59" s="184"/>
      <c r="G59" s="185">
        <v>2596.2399999999998</v>
      </c>
      <c r="H59" s="178">
        <f t="shared" si="0"/>
        <v>0</v>
      </c>
    </row>
    <row r="60" spans="1:8" ht="22.5" x14ac:dyDescent="0.25">
      <c r="A60" s="180" t="s">
        <v>241</v>
      </c>
      <c r="B60" s="180" t="s">
        <v>69</v>
      </c>
      <c r="C60" s="181" t="s">
        <v>644</v>
      </c>
      <c r="D60" s="182" t="s">
        <v>645</v>
      </c>
      <c r="E60" s="183" t="s">
        <v>646</v>
      </c>
      <c r="F60" s="184"/>
      <c r="G60" s="185">
        <v>4573.0200000000004</v>
      </c>
      <c r="H60" s="178">
        <f t="shared" si="0"/>
        <v>0</v>
      </c>
    </row>
    <row r="61" spans="1:8" ht="22.5" x14ac:dyDescent="0.25">
      <c r="A61" s="180" t="s">
        <v>244</v>
      </c>
      <c r="B61" s="180" t="s">
        <v>69</v>
      </c>
      <c r="C61" s="181" t="s">
        <v>647</v>
      </c>
      <c r="D61" s="182" t="s">
        <v>648</v>
      </c>
      <c r="E61" s="183" t="s">
        <v>646</v>
      </c>
      <c r="F61" s="184"/>
      <c r="G61" s="185">
        <v>4755.83</v>
      </c>
      <c r="H61" s="178">
        <f t="shared" si="0"/>
        <v>0</v>
      </c>
    </row>
    <row r="62" spans="1:8" ht="22.5" x14ac:dyDescent="0.25">
      <c r="A62" s="174" t="s">
        <v>248</v>
      </c>
      <c r="B62" s="174" t="s">
        <v>53</v>
      </c>
      <c r="C62" s="175" t="s">
        <v>649</v>
      </c>
      <c r="D62" s="176" t="s">
        <v>650</v>
      </c>
      <c r="E62" s="177" t="s">
        <v>67</v>
      </c>
      <c r="F62" s="178">
        <v>2</v>
      </c>
      <c r="G62" s="179">
        <v>255.15</v>
      </c>
      <c r="H62" s="178">
        <f t="shared" si="0"/>
        <v>510.3</v>
      </c>
    </row>
    <row r="63" spans="1:8" x14ac:dyDescent="0.25">
      <c r="A63" s="180" t="s">
        <v>251</v>
      </c>
      <c r="B63" s="180" t="s">
        <v>69</v>
      </c>
      <c r="C63" s="181" t="s">
        <v>651</v>
      </c>
      <c r="D63" s="182" t="s">
        <v>652</v>
      </c>
      <c r="E63" s="183" t="s">
        <v>646</v>
      </c>
      <c r="F63" s="184">
        <v>2</v>
      </c>
      <c r="G63" s="185">
        <v>1628.24</v>
      </c>
      <c r="H63" s="178">
        <f t="shared" si="0"/>
        <v>3256.48</v>
      </c>
    </row>
    <row r="64" spans="1:8" x14ac:dyDescent="0.25">
      <c r="A64" s="180" t="s">
        <v>254</v>
      </c>
      <c r="B64" s="180" t="s">
        <v>69</v>
      </c>
      <c r="C64" s="181" t="s">
        <v>653</v>
      </c>
      <c r="D64" s="182" t="s">
        <v>654</v>
      </c>
      <c r="E64" s="183" t="s">
        <v>646</v>
      </c>
      <c r="F64" s="184">
        <v>2</v>
      </c>
      <c r="G64" s="185">
        <v>1104.78</v>
      </c>
      <c r="H64" s="178">
        <f t="shared" si="0"/>
        <v>2209.56</v>
      </c>
    </row>
    <row r="65" spans="1:8" ht="22.5" x14ac:dyDescent="0.25">
      <c r="A65" s="180" t="s">
        <v>257</v>
      </c>
      <c r="B65" s="180" t="s">
        <v>69</v>
      </c>
      <c r="C65" s="181" t="s">
        <v>655</v>
      </c>
      <c r="D65" s="182" t="s">
        <v>656</v>
      </c>
      <c r="E65" s="183" t="s">
        <v>634</v>
      </c>
      <c r="F65" s="184">
        <v>0</v>
      </c>
      <c r="G65" s="185">
        <v>3026.32</v>
      </c>
      <c r="H65" s="178">
        <f t="shared" si="0"/>
        <v>0</v>
      </c>
    </row>
    <row r="66" spans="1:8" ht="22.5" x14ac:dyDescent="0.25">
      <c r="A66" s="174" t="s">
        <v>260</v>
      </c>
      <c r="B66" s="174" t="s">
        <v>53</v>
      </c>
      <c r="C66" s="175" t="s">
        <v>657</v>
      </c>
      <c r="D66" s="176" t="s">
        <v>658</v>
      </c>
      <c r="E66" s="177" t="s">
        <v>67</v>
      </c>
      <c r="F66" s="178">
        <v>1</v>
      </c>
      <c r="G66" s="179">
        <v>524.77</v>
      </c>
      <c r="H66" s="178">
        <f t="shared" si="0"/>
        <v>524.77</v>
      </c>
    </row>
    <row r="67" spans="1:8" ht="22.5" x14ac:dyDescent="0.25">
      <c r="A67" s="180" t="s">
        <v>263</v>
      </c>
      <c r="B67" s="180" t="s">
        <v>69</v>
      </c>
      <c r="C67" s="181" t="s">
        <v>659</v>
      </c>
      <c r="D67" s="182" t="s">
        <v>660</v>
      </c>
      <c r="E67" s="183" t="s">
        <v>634</v>
      </c>
      <c r="F67" s="184">
        <v>1</v>
      </c>
      <c r="G67" s="185">
        <v>3356.44</v>
      </c>
      <c r="H67" s="178">
        <f t="shared" si="0"/>
        <v>3356.44</v>
      </c>
    </row>
    <row r="68" spans="1:8" ht="22.5" x14ac:dyDescent="0.25">
      <c r="A68" s="174" t="s">
        <v>266</v>
      </c>
      <c r="B68" s="174" t="s">
        <v>53</v>
      </c>
      <c r="C68" s="175" t="s">
        <v>661</v>
      </c>
      <c r="D68" s="176" t="s">
        <v>662</v>
      </c>
      <c r="E68" s="177" t="s">
        <v>67</v>
      </c>
      <c r="F68" s="178">
        <v>8</v>
      </c>
      <c r="G68" s="179">
        <v>323.54000000000002</v>
      </c>
      <c r="H68" s="178">
        <f t="shared" si="0"/>
        <v>2588.3200000000002</v>
      </c>
    </row>
    <row r="69" spans="1:8" ht="22.5" x14ac:dyDescent="0.25">
      <c r="A69" s="180" t="s">
        <v>269</v>
      </c>
      <c r="B69" s="180" t="s">
        <v>69</v>
      </c>
      <c r="C69" s="181" t="s">
        <v>663</v>
      </c>
      <c r="D69" s="182" t="s">
        <v>664</v>
      </c>
      <c r="E69" s="183" t="s">
        <v>634</v>
      </c>
      <c r="F69" s="184">
        <v>8</v>
      </c>
      <c r="G69" s="185">
        <v>6989.08</v>
      </c>
      <c r="H69" s="178">
        <f t="shared" si="0"/>
        <v>55912.639999999999</v>
      </c>
    </row>
    <row r="70" spans="1:8" ht="22.5" x14ac:dyDescent="0.25">
      <c r="A70" s="180" t="s">
        <v>272</v>
      </c>
      <c r="B70" s="180" t="s">
        <v>69</v>
      </c>
      <c r="C70" s="181" t="s">
        <v>665</v>
      </c>
      <c r="D70" s="182" t="s">
        <v>666</v>
      </c>
      <c r="E70" s="183" t="s">
        <v>634</v>
      </c>
      <c r="F70" s="184">
        <v>8</v>
      </c>
      <c r="G70" s="185">
        <v>1871.56</v>
      </c>
      <c r="H70" s="178">
        <f t="shared" si="0"/>
        <v>14972.48</v>
      </c>
    </row>
    <row r="71" spans="1:8" x14ac:dyDescent="0.25">
      <c r="A71" s="174" t="s">
        <v>275</v>
      </c>
      <c r="B71" s="174" t="s">
        <v>53</v>
      </c>
      <c r="C71" s="175" t="s">
        <v>667</v>
      </c>
      <c r="D71" s="176" t="s">
        <v>668</v>
      </c>
      <c r="E71" s="177" t="s">
        <v>67</v>
      </c>
      <c r="F71" s="178">
        <v>4</v>
      </c>
      <c r="G71" s="179">
        <v>540.55999999999995</v>
      </c>
      <c r="H71" s="178">
        <f t="shared" si="0"/>
        <v>2162.2399999999998</v>
      </c>
    </row>
    <row r="72" spans="1:8" ht="22.5" x14ac:dyDescent="0.25">
      <c r="A72" s="180" t="s">
        <v>121</v>
      </c>
      <c r="B72" s="180" t="s">
        <v>69</v>
      </c>
      <c r="C72" s="181" t="s">
        <v>669</v>
      </c>
      <c r="D72" s="182" t="s">
        <v>670</v>
      </c>
      <c r="E72" s="183" t="s">
        <v>634</v>
      </c>
      <c r="F72" s="184">
        <v>4</v>
      </c>
      <c r="G72" s="185">
        <v>30734.05</v>
      </c>
      <c r="H72" s="178">
        <f t="shared" si="0"/>
        <v>122936.2</v>
      </c>
    </row>
    <row r="73" spans="1:8" ht="22.5" x14ac:dyDescent="0.25">
      <c r="A73" s="174" t="s">
        <v>279</v>
      </c>
      <c r="B73" s="174" t="s">
        <v>53</v>
      </c>
      <c r="C73" s="175" t="s">
        <v>671</v>
      </c>
      <c r="D73" s="176" t="s">
        <v>672</v>
      </c>
      <c r="E73" s="177" t="s">
        <v>114</v>
      </c>
      <c r="F73" s="178">
        <v>140.4</v>
      </c>
      <c r="G73" s="179">
        <v>34.200000000000003</v>
      </c>
      <c r="H73" s="178">
        <f t="shared" si="0"/>
        <v>4801.68</v>
      </c>
    </row>
    <row r="74" spans="1:8" x14ac:dyDescent="0.25">
      <c r="A74" s="174" t="s">
        <v>282</v>
      </c>
      <c r="B74" s="174" t="s">
        <v>53</v>
      </c>
      <c r="C74" s="175" t="s">
        <v>673</v>
      </c>
      <c r="D74" s="176" t="s">
        <v>674</v>
      </c>
      <c r="E74" s="177" t="s">
        <v>114</v>
      </c>
      <c r="F74" s="178">
        <v>140.4</v>
      </c>
      <c r="G74" s="179">
        <v>19.73</v>
      </c>
      <c r="H74" s="178">
        <f t="shared" si="0"/>
        <v>2770.0920000000001</v>
      </c>
    </row>
    <row r="75" spans="1:8" x14ac:dyDescent="0.25">
      <c r="A75" s="174" t="s">
        <v>285</v>
      </c>
      <c r="B75" s="174" t="s">
        <v>53</v>
      </c>
      <c r="C75" s="175" t="s">
        <v>676</v>
      </c>
      <c r="D75" s="176" t="s">
        <v>677</v>
      </c>
      <c r="E75" s="177" t="s">
        <v>114</v>
      </c>
      <c r="F75" s="178">
        <v>140.4</v>
      </c>
      <c r="G75" s="179">
        <v>13.15</v>
      </c>
      <c r="H75" s="178">
        <f t="shared" si="0"/>
        <v>1846.2600000000002</v>
      </c>
    </row>
    <row r="76" spans="1:8" ht="22.5" x14ac:dyDescent="0.25">
      <c r="A76" s="174" t="s">
        <v>288</v>
      </c>
      <c r="B76" s="174" t="s">
        <v>53</v>
      </c>
      <c r="C76" s="175" t="s">
        <v>678</v>
      </c>
      <c r="D76" s="176" t="s">
        <v>679</v>
      </c>
      <c r="E76" s="177" t="s">
        <v>680</v>
      </c>
      <c r="F76" s="178">
        <v>2</v>
      </c>
      <c r="G76" s="179">
        <v>8548.93</v>
      </c>
      <c r="H76" s="178">
        <f t="shared" si="0"/>
        <v>17097.86</v>
      </c>
    </row>
    <row r="77" spans="1:8" ht="22.5" x14ac:dyDescent="0.25">
      <c r="A77" s="174" t="s">
        <v>124</v>
      </c>
      <c r="B77" s="174" t="s">
        <v>53</v>
      </c>
      <c r="C77" s="175" t="s">
        <v>681</v>
      </c>
      <c r="D77" s="176" t="s">
        <v>682</v>
      </c>
      <c r="E77" s="177" t="s">
        <v>67</v>
      </c>
      <c r="F77" s="178">
        <v>4</v>
      </c>
      <c r="G77" s="179">
        <v>1262.6099999999999</v>
      </c>
      <c r="H77" s="178">
        <f t="shared" si="0"/>
        <v>5050.4399999999996</v>
      </c>
    </row>
    <row r="78" spans="1:8" x14ac:dyDescent="0.25">
      <c r="A78" s="174" t="s">
        <v>293</v>
      </c>
      <c r="B78" s="174" t="s">
        <v>53</v>
      </c>
      <c r="C78" s="175" t="s">
        <v>683</v>
      </c>
      <c r="D78" s="176" t="s">
        <v>684</v>
      </c>
      <c r="E78" s="177" t="s">
        <v>67</v>
      </c>
      <c r="F78" s="178">
        <v>2</v>
      </c>
      <c r="G78" s="179">
        <v>399.83</v>
      </c>
      <c r="H78" s="178">
        <f t="shared" si="0"/>
        <v>799.66</v>
      </c>
    </row>
    <row r="79" spans="1:8" ht="22.5" x14ac:dyDescent="0.25">
      <c r="A79" s="180" t="s">
        <v>296</v>
      </c>
      <c r="B79" s="180" t="s">
        <v>69</v>
      </c>
      <c r="C79" s="181" t="s">
        <v>685</v>
      </c>
      <c r="D79" s="182" t="s">
        <v>686</v>
      </c>
      <c r="E79" s="183" t="s">
        <v>634</v>
      </c>
      <c r="F79" s="184">
        <v>2</v>
      </c>
      <c r="G79" s="185">
        <v>1498.03</v>
      </c>
      <c r="H79" s="178">
        <f t="shared" si="0"/>
        <v>2996.06</v>
      </c>
    </row>
    <row r="80" spans="1:8" ht="22.5" x14ac:dyDescent="0.25">
      <c r="A80" s="180" t="s">
        <v>299</v>
      </c>
      <c r="B80" s="180" t="s">
        <v>69</v>
      </c>
      <c r="C80" s="181" t="s">
        <v>687</v>
      </c>
      <c r="D80" s="182" t="s">
        <v>688</v>
      </c>
      <c r="E80" s="183" t="s">
        <v>634</v>
      </c>
      <c r="F80" s="184">
        <v>2</v>
      </c>
      <c r="G80" s="185">
        <v>174.92</v>
      </c>
      <c r="H80" s="178">
        <f t="shared" si="0"/>
        <v>349.84</v>
      </c>
    </row>
    <row r="81" spans="1:8" x14ac:dyDescent="0.25">
      <c r="A81" s="174" t="s">
        <v>302</v>
      </c>
      <c r="B81" s="174" t="s">
        <v>53</v>
      </c>
      <c r="C81" s="175" t="s">
        <v>689</v>
      </c>
      <c r="D81" s="176" t="s">
        <v>690</v>
      </c>
      <c r="E81" s="177" t="s">
        <v>67</v>
      </c>
      <c r="F81" s="178">
        <v>0</v>
      </c>
      <c r="G81" s="179">
        <v>860.15</v>
      </c>
      <c r="H81" s="178">
        <f t="shared" si="0"/>
        <v>0</v>
      </c>
    </row>
    <row r="82" spans="1:8" ht="22.5" x14ac:dyDescent="0.25">
      <c r="A82" s="180" t="s">
        <v>305</v>
      </c>
      <c r="B82" s="180" t="s">
        <v>69</v>
      </c>
      <c r="C82" s="181" t="s">
        <v>691</v>
      </c>
      <c r="D82" s="182" t="s">
        <v>692</v>
      </c>
      <c r="E82" s="183" t="s">
        <v>634</v>
      </c>
      <c r="F82" s="184">
        <v>0</v>
      </c>
      <c r="G82" s="185">
        <v>7492.81</v>
      </c>
      <c r="H82" s="178">
        <f t="shared" ref="H82:H108" si="1">F82*G82</f>
        <v>0</v>
      </c>
    </row>
    <row r="83" spans="1:8" ht="22.5" x14ac:dyDescent="0.25">
      <c r="A83" s="180" t="s">
        <v>308</v>
      </c>
      <c r="B83" s="180" t="s">
        <v>69</v>
      </c>
      <c r="C83" s="181" t="s">
        <v>693</v>
      </c>
      <c r="D83" s="182" t="s">
        <v>694</v>
      </c>
      <c r="E83" s="183" t="s">
        <v>634</v>
      </c>
      <c r="F83" s="184">
        <v>0</v>
      </c>
      <c r="G83" s="185">
        <v>685.23</v>
      </c>
      <c r="H83" s="178">
        <f t="shared" si="1"/>
        <v>0</v>
      </c>
    </row>
    <row r="84" spans="1:8" ht="22.5" x14ac:dyDescent="0.25">
      <c r="A84" s="174" t="s">
        <v>311</v>
      </c>
      <c r="B84" s="174" t="s">
        <v>53</v>
      </c>
      <c r="C84" s="175" t="s">
        <v>399</v>
      </c>
      <c r="D84" s="176" t="s">
        <v>695</v>
      </c>
      <c r="E84" s="177" t="s">
        <v>114</v>
      </c>
      <c r="F84" s="178">
        <v>140.4</v>
      </c>
      <c r="G84" s="179">
        <v>9.2100000000000009</v>
      </c>
      <c r="H84" s="178">
        <f t="shared" si="1"/>
        <v>1293.0840000000001</v>
      </c>
    </row>
    <row r="85" spans="1:8" x14ac:dyDescent="0.25">
      <c r="A85" s="186"/>
      <c r="B85" s="187" t="s">
        <v>48</v>
      </c>
      <c r="C85" s="188" t="s">
        <v>110</v>
      </c>
      <c r="D85" s="188" t="s">
        <v>111</v>
      </c>
      <c r="E85" s="186"/>
      <c r="F85" s="186"/>
      <c r="G85" s="189"/>
      <c r="H85" s="178">
        <f t="shared" si="1"/>
        <v>0</v>
      </c>
    </row>
    <row r="86" spans="1:8" ht="22.5" x14ac:dyDescent="0.25">
      <c r="A86" s="174" t="s">
        <v>314</v>
      </c>
      <c r="B86" s="174" t="s">
        <v>53</v>
      </c>
      <c r="C86" s="175" t="s">
        <v>403</v>
      </c>
      <c r="D86" s="176" t="s">
        <v>404</v>
      </c>
      <c r="E86" s="177" t="s">
        <v>114</v>
      </c>
      <c r="F86" s="178"/>
      <c r="G86" s="179"/>
      <c r="H86" s="178">
        <f t="shared" si="1"/>
        <v>0</v>
      </c>
    </row>
    <row r="87" spans="1:8" x14ac:dyDescent="0.25">
      <c r="A87" s="174" t="s">
        <v>317</v>
      </c>
      <c r="B87" s="174" t="s">
        <v>53</v>
      </c>
      <c r="C87" s="175" t="s">
        <v>406</v>
      </c>
      <c r="D87" s="176" t="s">
        <v>407</v>
      </c>
      <c r="E87" s="177" t="s">
        <v>114</v>
      </c>
      <c r="F87" s="178"/>
      <c r="G87" s="179"/>
      <c r="H87" s="178">
        <f t="shared" si="1"/>
        <v>0</v>
      </c>
    </row>
    <row r="88" spans="1:8" x14ac:dyDescent="0.25">
      <c r="A88" s="174" t="s">
        <v>320</v>
      </c>
      <c r="B88" s="174" t="s">
        <v>53</v>
      </c>
      <c r="C88" s="175" t="s">
        <v>697</v>
      </c>
      <c r="D88" s="176" t="s">
        <v>698</v>
      </c>
      <c r="E88" s="177" t="s">
        <v>67</v>
      </c>
      <c r="F88" s="178"/>
      <c r="G88" s="179"/>
      <c r="H88" s="178">
        <f t="shared" si="1"/>
        <v>0</v>
      </c>
    </row>
    <row r="89" spans="1:8" x14ac:dyDescent="0.25">
      <c r="A89" s="186"/>
      <c r="B89" s="187" t="s">
        <v>48</v>
      </c>
      <c r="C89" s="188" t="s">
        <v>699</v>
      </c>
      <c r="D89" s="188" t="s">
        <v>700</v>
      </c>
      <c r="E89" s="186"/>
      <c r="F89" s="186">
        <v>0</v>
      </c>
      <c r="G89" s="189"/>
      <c r="H89" s="178">
        <f t="shared" si="1"/>
        <v>0</v>
      </c>
    </row>
    <row r="90" spans="1:8" ht="22.5" x14ac:dyDescent="0.25">
      <c r="A90" s="174" t="s">
        <v>323</v>
      </c>
      <c r="B90" s="174" t="s">
        <v>53</v>
      </c>
      <c r="C90" s="175" t="s">
        <v>701</v>
      </c>
      <c r="D90" s="176" t="s">
        <v>702</v>
      </c>
      <c r="E90" s="177" t="s">
        <v>114</v>
      </c>
      <c r="F90" s="178">
        <v>18</v>
      </c>
      <c r="G90" s="179">
        <v>282.51</v>
      </c>
      <c r="H90" s="178">
        <f t="shared" si="1"/>
        <v>5085.18</v>
      </c>
    </row>
    <row r="91" spans="1:8" ht="22.5" x14ac:dyDescent="0.25">
      <c r="A91" s="174" t="s">
        <v>326</v>
      </c>
      <c r="B91" s="174" t="s">
        <v>53</v>
      </c>
      <c r="C91" s="175" t="s">
        <v>705</v>
      </c>
      <c r="D91" s="176" t="s">
        <v>706</v>
      </c>
      <c r="E91" s="177" t="s">
        <v>114</v>
      </c>
      <c r="F91" s="178">
        <v>12</v>
      </c>
      <c r="G91" s="179">
        <v>235.42</v>
      </c>
      <c r="H91" s="178">
        <f t="shared" si="1"/>
        <v>2825.04</v>
      </c>
    </row>
    <row r="92" spans="1:8" ht="45" x14ac:dyDescent="0.25">
      <c r="A92" s="174" t="s">
        <v>329</v>
      </c>
      <c r="B92" s="174" t="s">
        <v>53</v>
      </c>
      <c r="C92" s="175" t="s">
        <v>709</v>
      </c>
      <c r="D92" s="176" t="s">
        <v>710</v>
      </c>
      <c r="E92" s="177" t="s">
        <v>680</v>
      </c>
      <c r="F92" s="178">
        <v>2</v>
      </c>
      <c r="G92" s="179">
        <v>3440.61</v>
      </c>
      <c r="H92" s="178">
        <f t="shared" si="1"/>
        <v>6881.22</v>
      </c>
    </row>
    <row r="93" spans="1:8" ht="45" x14ac:dyDescent="0.25">
      <c r="A93" s="174" t="s">
        <v>332</v>
      </c>
      <c r="B93" s="174" t="s">
        <v>53</v>
      </c>
      <c r="C93" s="175" t="s">
        <v>711</v>
      </c>
      <c r="D93" s="176" t="s">
        <v>712</v>
      </c>
      <c r="E93" s="177" t="s">
        <v>114</v>
      </c>
      <c r="F93" s="178">
        <v>12</v>
      </c>
      <c r="G93" s="179">
        <v>908.54</v>
      </c>
      <c r="H93" s="178">
        <f t="shared" si="1"/>
        <v>10902.48</v>
      </c>
    </row>
    <row r="94" spans="1:8" ht="22.5" x14ac:dyDescent="0.25">
      <c r="A94" s="174" t="s">
        <v>335</v>
      </c>
      <c r="B94" s="174" t="s">
        <v>53</v>
      </c>
      <c r="C94" s="175" t="s">
        <v>716</v>
      </c>
      <c r="D94" s="176" t="s">
        <v>717</v>
      </c>
      <c r="E94" s="177" t="s">
        <v>56</v>
      </c>
      <c r="F94" s="178">
        <v>5</v>
      </c>
      <c r="G94" s="179">
        <v>854.89</v>
      </c>
      <c r="H94" s="178">
        <f t="shared" si="1"/>
        <v>4274.45</v>
      </c>
    </row>
    <row r="95" spans="1:8" ht="22.5" x14ac:dyDescent="0.25">
      <c r="A95" s="174" t="s">
        <v>338</v>
      </c>
      <c r="B95" s="174" t="s">
        <v>53</v>
      </c>
      <c r="C95" s="175" t="s">
        <v>719</v>
      </c>
      <c r="D95" s="176" t="s">
        <v>720</v>
      </c>
      <c r="E95" s="177" t="s">
        <v>114</v>
      </c>
      <c r="F95" s="178"/>
      <c r="G95" s="179">
        <v>19.73</v>
      </c>
      <c r="H95" s="178">
        <f t="shared" si="1"/>
        <v>0</v>
      </c>
    </row>
    <row r="96" spans="1:8" ht="22.5" x14ac:dyDescent="0.25">
      <c r="A96" s="174" t="s">
        <v>341</v>
      </c>
      <c r="B96" s="174" t="s">
        <v>53</v>
      </c>
      <c r="C96" s="175" t="s">
        <v>722</v>
      </c>
      <c r="D96" s="176" t="s">
        <v>723</v>
      </c>
      <c r="E96" s="177" t="s">
        <v>114</v>
      </c>
      <c r="F96" s="178"/>
      <c r="G96" s="179">
        <v>13.15</v>
      </c>
      <c r="H96" s="178">
        <f t="shared" si="1"/>
        <v>0</v>
      </c>
    </row>
    <row r="97" spans="1:14" ht="22.5" x14ac:dyDescent="0.25">
      <c r="A97" s="174" t="s">
        <v>344</v>
      </c>
      <c r="B97" s="174" t="s">
        <v>53</v>
      </c>
      <c r="C97" s="175" t="s">
        <v>724</v>
      </c>
      <c r="D97" s="176" t="s">
        <v>725</v>
      </c>
      <c r="E97" s="177" t="s">
        <v>680</v>
      </c>
      <c r="F97" s="178"/>
      <c r="G97" s="179">
        <v>8548.93</v>
      </c>
      <c r="H97" s="178">
        <f t="shared" si="1"/>
        <v>0</v>
      </c>
    </row>
    <row r="98" spans="1:14" ht="33.75" x14ac:dyDescent="0.25">
      <c r="A98" s="174" t="s">
        <v>347</v>
      </c>
      <c r="B98" s="174" t="s">
        <v>53</v>
      </c>
      <c r="C98" s="175" t="s">
        <v>726</v>
      </c>
      <c r="D98" s="176" t="s">
        <v>727</v>
      </c>
      <c r="E98" s="177" t="s">
        <v>680</v>
      </c>
      <c r="F98" s="178">
        <v>2</v>
      </c>
      <c r="G98" s="179">
        <v>13152.19</v>
      </c>
      <c r="H98" s="178">
        <f t="shared" si="1"/>
        <v>26304.38</v>
      </c>
    </row>
    <row r="99" spans="1:14" x14ac:dyDescent="0.25">
      <c r="A99" s="186"/>
      <c r="B99" s="187" t="s">
        <v>48</v>
      </c>
      <c r="C99" s="188" t="s">
        <v>119</v>
      </c>
      <c r="D99" s="188" t="s">
        <v>120</v>
      </c>
      <c r="E99" s="186"/>
      <c r="F99" s="186"/>
      <c r="G99" s="189"/>
      <c r="H99" s="178">
        <f t="shared" si="1"/>
        <v>0</v>
      </c>
    </row>
    <row r="100" spans="1:14" ht="22.5" x14ac:dyDescent="0.25">
      <c r="A100" s="174" t="s">
        <v>350</v>
      </c>
      <c r="B100" s="174" t="s">
        <v>53</v>
      </c>
      <c r="C100" s="175" t="s">
        <v>122</v>
      </c>
      <c r="D100" s="176" t="s">
        <v>123</v>
      </c>
      <c r="E100" s="177" t="s">
        <v>43</v>
      </c>
      <c r="F100" s="178">
        <v>146</v>
      </c>
      <c r="G100" s="179">
        <v>183.8</v>
      </c>
      <c r="H100" s="178">
        <f t="shared" si="1"/>
        <v>26834.800000000003</v>
      </c>
    </row>
    <row r="101" spans="1:14" ht="22.5" x14ac:dyDescent="0.25">
      <c r="A101" s="174" t="s">
        <v>353</v>
      </c>
      <c r="B101" s="174" t="s">
        <v>53</v>
      </c>
      <c r="C101" s="175" t="s">
        <v>417</v>
      </c>
      <c r="D101" s="176" t="s">
        <v>418</v>
      </c>
      <c r="E101" s="177" t="s">
        <v>43</v>
      </c>
      <c r="F101" s="178">
        <v>78</v>
      </c>
      <c r="G101" s="179">
        <v>257.77999999999997</v>
      </c>
      <c r="H101" s="178">
        <f t="shared" si="1"/>
        <v>20106.839999999997</v>
      </c>
    </row>
    <row r="102" spans="1:14" ht="22.5" x14ac:dyDescent="0.25">
      <c r="A102" s="174" t="s">
        <v>83</v>
      </c>
      <c r="B102" s="174" t="s">
        <v>53</v>
      </c>
      <c r="C102" s="175" t="s">
        <v>420</v>
      </c>
      <c r="D102" s="176" t="s">
        <v>421</v>
      </c>
      <c r="E102" s="177" t="s">
        <v>43</v>
      </c>
      <c r="F102" s="178">
        <v>68</v>
      </c>
      <c r="G102" s="179">
        <v>154.66999999999999</v>
      </c>
      <c r="H102" s="178">
        <f t="shared" si="1"/>
        <v>10517.56</v>
      </c>
    </row>
    <row r="103" spans="1:14" x14ac:dyDescent="0.25">
      <c r="A103" s="186"/>
      <c r="B103" s="187" t="s">
        <v>48</v>
      </c>
      <c r="C103" s="188" t="s">
        <v>422</v>
      </c>
      <c r="D103" s="188" t="s">
        <v>423</v>
      </c>
      <c r="E103" s="186"/>
      <c r="F103" s="186"/>
      <c r="G103" s="189"/>
      <c r="H103" s="178">
        <f t="shared" si="1"/>
        <v>0</v>
      </c>
    </row>
    <row r="104" spans="1:14" x14ac:dyDescent="0.25">
      <c r="A104" s="174" t="s">
        <v>358</v>
      </c>
      <c r="B104" s="174" t="s">
        <v>53</v>
      </c>
      <c r="C104" s="175" t="s">
        <v>733</v>
      </c>
      <c r="D104" s="176" t="s">
        <v>734</v>
      </c>
      <c r="E104" s="177" t="s">
        <v>43</v>
      </c>
      <c r="F104" s="178">
        <v>300.87342415472585</v>
      </c>
      <c r="G104" s="179">
        <v>114.42</v>
      </c>
      <c r="H104" s="178">
        <f t="shared" si="1"/>
        <v>34425.937191783734</v>
      </c>
    </row>
    <row r="105" spans="1:14" ht="15.75" x14ac:dyDescent="0.25">
      <c r="A105" s="186"/>
      <c r="B105" s="187" t="s">
        <v>48</v>
      </c>
      <c r="C105" s="190" t="s">
        <v>69</v>
      </c>
      <c r="D105" s="190" t="s">
        <v>735</v>
      </c>
      <c r="E105" s="186"/>
      <c r="F105" s="186"/>
      <c r="G105" s="189"/>
      <c r="H105" s="178">
        <f t="shared" si="1"/>
        <v>0</v>
      </c>
    </row>
    <row r="106" spans="1:14" x14ac:dyDescent="0.25">
      <c r="A106" s="186"/>
      <c r="B106" s="187" t="s">
        <v>48</v>
      </c>
      <c r="C106" s="188" t="s">
        <v>736</v>
      </c>
      <c r="D106" s="188" t="s">
        <v>737</v>
      </c>
      <c r="E106" s="186"/>
      <c r="F106" s="186"/>
      <c r="G106" s="189"/>
      <c r="H106" s="178">
        <f t="shared" si="1"/>
        <v>0</v>
      </c>
    </row>
    <row r="107" spans="1:14" ht="22.5" x14ac:dyDescent="0.25">
      <c r="A107" s="174" t="s">
        <v>361</v>
      </c>
      <c r="B107" s="174" t="s">
        <v>53</v>
      </c>
      <c r="C107" s="175" t="s">
        <v>738</v>
      </c>
      <c r="D107" s="176" t="s">
        <v>739</v>
      </c>
      <c r="E107" s="177" t="s">
        <v>114</v>
      </c>
      <c r="F107" s="178"/>
      <c r="G107" s="179"/>
      <c r="H107" s="178">
        <f t="shared" si="1"/>
        <v>0</v>
      </c>
    </row>
    <row r="108" spans="1:14" x14ac:dyDescent="0.25">
      <c r="A108" s="180" t="s">
        <v>364</v>
      </c>
      <c r="B108" s="180" t="s">
        <v>69</v>
      </c>
      <c r="C108" s="181" t="s">
        <v>741</v>
      </c>
      <c r="D108" s="182" t="s">
        <v>742</v>
      </c>
      <c r="E108" s="183" t="s">
        <v>114</v>
      </c>
      <c r="F108" s="184"/>
      <c r="G108" s="185"/>
      <c r="H108" s="178">
        <f t="shared" si="1"/>
        <v>0</v>
      </c>
    </row>
    <row r="109" spans="1:14" x14ac:dyDescent="0.25">
      <c r="A109" s="65"/>
      <c r="B109" s="65"/>
      <c r="C109" s="65"/>
      <c r="D109" s="65"/>
      <c r="E109" s="65"/>
      <c r="F109" s="65"/>
      <c r="G109" s="66"/>
      <c r="H109" s="65"/>
    </row>
    <row r="110" spans="1:14" x14ac:dyDescent="0.25">
      <c r="A110" s="191"/>
      <c r="B110" s="192"/>
      <c r="C110" s="193" t="s">
        <v>813</v>
      </c>
      <c r="D110" s="194"/>
      <c r="E110" s="194"/>
      <c r="F110" s="195"/>
      <c r="G110" s="194"/>
      <c r="H110" s="196">
        <f>SUM(H17:H109)</f>
        <v>1056799.8708431921</v>
      </c>
    </row>
    <row r="111" spans="1:14" ht="42.75" customHeight="1" x14ac:dyDescent="0.25">
      <c r="A111" s="32" t="s">
        <v>19</v>
      </c>
      <c r="D111" s="464" t="s">
        <v>128</v>
      </c>
      <c r="E111" s="465" t="s">
        <v>21</v>
      </c>
      <c r="H111" s="466" t="s">
        <v>23</v>
      </c>
      <c r="M111" s="160"/>
      <c r="N111" s="160"/>
    </row>
    <row r="112" spans="1:14" ht="15.75" x14ac:dyDescent="0.25">
      <c r="A112" s="32"/>
      <c r="D112" s="465"/>
      <c r="E112" s="465"/>
      <c r="H112" s="466"/>
      <c r="M112" s="160"/>
      <c r="N112" s="160"/>
    </row>
    <row r="113" spans="1:14" ht="15.75" x14ac:dyDescent="0.25">
      <c r="A113" s="32" t="s">
        <v>20</v>
      </c>
      <c r="D113" s="32" t="s">
        <v>129</v>
      </c>
      <c r="E113" s="32" t="s">
        <v>20</v>
      </c>
      <c r="H113" s="32" t="s">
        <v>20</v>
      </c>
      <c r="M113" s="160"/>
      <c r="N113" s="160"/>
    </row>
  </sheetData>
  <protectedRanges>
    <protectedRange password="CCAA" sqref="B11:F13" name="Oblast1_2"/>
  </protectedRanges>
  <mergeCells count="1">
    <mergeCell ref="G11:G12"/>
  </mergeCells>
  <conditionalFormatting sqref="AB1:AH1 A1:Z1">
    <cfRule type="cellIs" dxfId="11" priority="6" stopIfTrue="1" operator="lessThan">
      <formula>0</formula>
    </cfRule>
  </conditionalFormatting>
  <conditionalFormatting sqref="B13:H13 B12:F12 H12 B11:H11">
    <cfRule type="cellIs" dxfId="10" priority="4" operator="lessThan">
      <formula>0</formula>
    </cfRule>
  </conditionalFormatting>
  <conditionalFormatting sqref="B110:H110">
    <cfRule type="cellIs" dxfId="9" priority="3" operator="lessThan">
      <formula>0</formula>
    </cfRule>
  </conditionalFormatting>
  <conditionalFormatting sqref="E3">
    <cfRule type="cellIs" dxfId="8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5A36C-AAAE-4631-9EC1-BEFBD0BE4998}">
  <dimension ref="A1:AH86"/>
  <sheetViews>
    <sheetView view="pageBreakPreview" zoomScale="60" zoomScaleNormal="100" workbookViewId="0">
      <selection activeCell="D24" sqref="D24"/>
    </sheetView>
  </sheetViews>
  <sheetFormatPr defaultRowHeight="15" x14ac:dyDescent="0.25"/>
  <cols>
    <col min="4" max="4" width="40" customWidth="1"/>
    <col min="8" max="8" width="14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3" t="s">
        <v>1</v>
      </c>
      <c r="F2" s="5"/>
      <c r="G2" s="44"/>
      <c r="H2" s="45"/>
      <c r="I2" s="45"/>
      <c r="J2" s="45"/>
      <c r="K2" s="46"/>
      <c r="L2" s="46"/>
      <c r="M2" s="46"/>
      <c r="N2" s="45"/>
      <c r="O2" s="47"/>
      <c r="P2" s="48"/>
      <c r="Q2" s="47"/>
      <c r="R2" s="45"/>
      <c r="S2" s="46"/>
      <c r="T2" s="45"/>
      <c r="U2" s="46"/>
      <c r="V2" s="45"/>
      <c r="W2" s="46"/>
      <c r="X2" s="45"/>
      <c r="Y2" s="46"/>
      <c r="Z2" s="45"/>
      <c r="AA2" s="46"/>
      <c r="AB2" s="45"/>
      <c r="AC2" s="46"/>
      <c r="AD2" s="45"/>
      <c r="AE2" s="49"/>
      <c r="AF2" s="50"/>
      <c r="AG2" s="51"/>
      <c r="AH2" s="52"/>
    </row>
    <row r="3" spans="1:34" s="41" customFormat="1" ht="15.75" x14ac:dyDescent="0.25">
      <c r="A3" s="4"/>
      <c r="B3" s="42"/>
      <c r="D3" s="2" t="s">
        <v>2</v>
      </c>
      <c r="E3" s="3" t="s">
        <v>828</v>
      </c>
      <c r="F3" s="5"/>
      <c r="G3" s="44"/>
      <c r="H3" s="45"/>
      <c r="I3" s="45"/>
      <c r="J3" s="45"/>
      <c r="K3" s="46"/>
      <c r="L3" s="46"/>
      <c r="M3" s="46"/>
      <c r="N3" s="45"/>
      <c r="O3" s="47"/>
      <c r="P3" s="48"/>
      <c r="Q3" s="47"/>
      <c r="R3" s="45"/>
      <c r="S3" s="46"/>
      <c r="T3" s="45"/>
      <c r="U3" s="46"/>
      <c r="V3" s="45"/>
      <c r="W3" s="46"/>
      <c r="X3" s="45"/>
      <c r="Y3" s="46"/>
      <c r="Z3" s="45"/>
      <c r="AA3" s="46"/>
      <c r="AB3" s="45"/>
      <c r="AC3" s="46"/>
      <c r="AD3" s="45"/>
      <c r="AE3" s="49"/>
      <c r="AF3" s="50"/>
      <c r="AG3" s="51"/>
      <c r="AH3" s="52"/>
    </row>
    <row r="4" spans="1:34" s="41" customFormat="1" ht="15.75" x14ac:dyDescent="0.25">
      <c r="A4" s="4"/>
      <c r="B4" s="42"/>
      <c r="D4" s="7" t="s">
        <v>3</v>
      </c>
      <c r="E4" s="8" t="s">
        <v>4</v>
      </c>
      <c r="F4" s="5"/>
      <c r="G4" s="44"/>
      <c r="H4" s="45"/>
      <c r="I4" s="45"/>
      <c r="J4" s="45"/>
      <c r="K4" s="46"/>
      <c r="L4" s="46"/>
      <c r="M4" s="46"/>
      <c r="N4" s="45"/>
      <c r="O4" s="47"/>
      <c r="P4" s="48"/>
      <c r="Q4" s="47"/>
      <c r="R4" s="45"/>
      <c r="S4" s="46"/>
      <c r="T4" s="45"/>
      <c r="U4" s="46"/>
      <c r="V4" s="45"/>
      <c r="W4" s="46"/>
      <c r="X4" s="45"/>
      <c r="Y4" s="46"/>
      <c r="Z4" s="45"/>
      <c r="AA4" s="46"/>
      <c r="AB4" s="45"/>
      <c r="AC4" s="46"/>
      <c r="AD4" s="45"/>
      <c r="AE4" s="49"/>
      <c r="AF4" s="50"/>
      <c r="AG4" s="51"/>
      <c r="AH4" s="52"/>
    </row>
    <row r="5" spans="1:34" s="41" customFormat="1" ht="15.75" x14ac:dyDescent="0.25">
      <c r="A5" s="42"/>
      <c r="B5" s="42"/>
      <c r="D5" s="7" t="s">
        <v>5</v>
      </c>
      <c r="E5" s="9" t="s">
        <v>6</v>
      </c>
      <c r="F5" s="54"/>
      <c r="G5" s="44"/>
      <c r="H5" s="55"/>
      <c r="I5" s="55"/>
      <c r="J5" s="55"/>
      <c r="K5" s="56"/>
      <c r="L5" s="56"/>
      <c r="M5" s="56"/>
      <c r="N5" s="55"/>
      <c r="O5" s="57"/>
      <c r="P5" s="58"/>
      <c r="Q5" s="57"/>
      <c r="R5" s="55"/>
      <c r="S5" s="56"/>
      <c r="T5" s="55"/>
      <c r="U5" s="56"/>
      <c r="V5" s="55"/>
      <c r="W5" s="56"/>
      <c r="X5" s="55"/>
      <c r="Y5" s="56"/>
      <c r="Z5" s="55"/>
      <c r="AA5" s="56"/>
      <c r="AB5" s="55"/>
      <c r="AC5" s="56"/>
      <c r="AD5" s="55"/>
      <c r="AE5" s="59"/>
      <c r="AF5" s="60"/>
      <c r="AG5" s="61"/>
      <c r="AH5" s="62"/>
    </row>
    <row r="6" spans="1:34" s="41" customFormat="1" ht="15.75" x14ac:dyDescent="0.25">
      <c r="A6" s="42"/>
      <c r="B6" s="42"/>
      <c r="D6" s="2" t="s">
        <v>7</v>
      </c>
      <c r="E6" s="12" t="s">
        <v>8</v>
      </c>
      <c r="F6" s="54"/>
      <c r="G6" s="44"/>
      <c r="H6" s="55"/>
      <c r="I6" s="55"/>
      <c r="J6" s="55"/>
      <c r="K6" s="56"/>
      <c r="L6" s="56"/>
      <c r="M6" s="56"/>
      <c r="N6" s="55"/>
      <c r="O6" s="57"/>
      <c r="P6" s="58"/>
      <c r="Q6" s="57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9"/>
      <c r="AF6" s="60"/>
      <c r="AG6" s="61"/>
      <c r="AH6" s="62"/>
    </row>
    <row r="7" spans="1:34" s="41" customFormat="1" ht="15.75" x14ac:dyDescent="0.25">
      <c r="A7" s="42"/>
      <c r="B7" s="42"/>
      <c r="D7" s="2" t="s">
        <v>9</v>
      </c>
      <c r="E7" s="12" t="s">
        <v>10</v>
      </c>
      <c r="F7" s="54"/>
      <c r="G7" s="44"/>
      <c r="H7" s="55"/>
      <c r="I7" s="55"/>
      <c r="J7" s="55"/>
      <c r="K7" s="56"/>
      <c r="L7" s="56"/>
      <c r="M7" s="56"/>
      <c r="N7" s="55"/>
      <c r="O7" s="57"/>
      <c r="P7" s="58"/>
      <c r="Q7" s="57"/>
      <c r="R7" s="55"/>
      <c r="S7" s="56"/>
      <c r="T7" s="55"/>
      <c r="U7" s="56"/>
      <c r="V7" s="55"/>
      <c r="W7" s="56"/>
      <c r="X7" s="55"/>
      <c r="Y7" s="56"/>
      <c r="Z7" s="55"/>
      <c r="AA7" s="56"/>
      <c r="AB7" s="55"/>
      <c r="AC7" s="56"/>
      <c r="AD7" s="55"/>
      <c r="AE7" s="59"/>
      <c r="AF7" s="60"/>
      <c r="AG7" s="61"/>
      <c r="AH7" s="62"/>
    </row>
    <row r="8" spans="1:34" s="41" customFormat="1" ht="15.75" x14ac:dyDescent="0.25">
      <c r="A8" s="42"/>
      <c r="B8" s="42"/>
      <c r="C8" s="2"/>
      <c r="D8" s="63"/>
      <c r="E8" s="53"/>
      <c r="F8" s="54"/>
      <c r="G8" s="44"/>
      <c r="H8" s="55"/>
      <c r="I8" s="55"/>
      <c r="J8" s="55"/>
      <c r="K8" s="56"/>
      <c r="L8" s="56"/>
      <c r="M8" s="56"/>
      <c r="N8" s="55"/>
      <c r="O8" s="57"/>
      <c r="P8" s="58"/>
      <c r="Q8" s="57"/>
      <c r="R8" s="55"/>
      <c r="S8" s="56"/>
      <c r="T8" s="55"/>
      <c r="U8" s="56"/>
      <c r="V8" s="55"/>
      <c r="W8" s="56"/>
      <c r="X8" s="55"/>
      <c r="Y8" s="56"/>
      <c r="Z8" s="55"/>
      <c r="AA8" s="56"/>
      <c r="AB8" s="55"/>
      <c r="AC8" s="56"/>
      <c r="AD8" s="55"/>
      <c r="AE8" s="59"/>
      <c r="AF8" s="60"/>
      <c r="AG8" s="61"/>
      <c r="AH8" s="62"/>
    </row>
    <row r="9" spans="1:34" ht="18" x14ac:dyDescent="0.25">
      <c r="B9" s="202" t="s">
        <v>824</v>
      </c>
    </row>
    <row r="10" spans="1:34" x14ac:dyDescent="0.25">
      <c r="A10" s="65"/>
      <c r="B10" s="65"/>
      <c r="C10" s="65"/>
      <c r="D10" s="65"/>
      <c r="E10" s="65"/>
      <c r="F10" s="65"/>
      <c r="G10" s="66"/>
      <c r="H10" s="65"/>
    </row>
    <row r="11" spans="1:34" ht="15.75" x14ac:dyDescent="0.25">
      <c r="A11" s="67" t="s">
        <v>814</v>
      </c>
      <c r="B11" s="65"/>
      <c r="C11" s="65"/>
      <c r="D11" s="65"/>
      <c r="E11" s="191"/>
      <c r="F11" s="197"/>
      <c r="G11" s="191"/>
      <c r="H11" s="198"/>
    </row>
    <row r="12" spans="1:34" x14ac:dyDescent="0.25">
      <c r="A12" s="191"/>
      <c r="B12" s="191"/>
      <c r="C12" s="199"/>
      <c r="D12" s="199"/>
      <c r="E12" s="191"/>
      <c r="F12" s="197"/>
      <c r="G12" s="191"/>
      <c r="H12" s="199"/>
    </row>
    <row r="13" spans="1:34" ht="22.5" x14ac:dyDescent="0.25">
      <c r="A13" s="174" t="s">
        <v>130</v>
      </c>
      <c r="B13" s="174" t="s">
        <v>53</v>
      </c>
      <c r="C13" s="175" t="s">
        <v>147</v>
      </c>
      <c r="D13" s="176" t="s">
        <v>148</v>
      </c>
      <c r="E13" s="177" t="s">
        <v>61</v>
      </c>
      <c r="F13" s="178">
        <v>55.599499999999999</v>
      </c>
      <c r="G13" s="179">
        <v>40.770000000000003</v>
      </c>
      <c r="H13" s="178">
        <f>F13*G13</f>
        <v>2266.7916150000001</v>
      </c>
    </row>
    <row r="14" spans="1:34" ht="22.5" x14ac:dyDescent="0.25">
      <c r="A14" s="174" t="s">
        <v>133</v>
      </c>
      <c r="B14" s="174" t="s">
        <v>53</v>
      </c>
      <c r="C14" s="175" t="s">
        <v>155</v>
      </c>
      <c r="D14" s="176" t="s">
        <v>156</v>
      </c>
      <c r="E14" s="177" t="s">
        <v>61</v>
      </c>
      <c r="F14" s="178">
        <v>106.14450000000001</v>
      </c>
      <c r="G14" s="179">
        <v>55.24</v>
      </c>
      <c r="H14" s="178">
        <f t="shared" ref="H14:H72" si="0">F14*G14</f>
        <v>5863.4221800000005</v>
      </c>
    </row>
    <row r="15" spans="1:34" ht="22.5" x14ac:dyDescent="0.25">
      <c r="A15" s="174" t="s">
        <v>51</v>
      </c>
      <c r="B15" s="174" t="s">
        <v>53</v>
      </c>
      <c r="C15" s="175" t="s">
        <v>158</v>
      </c>
      <c r="D15" s="176" t="s">
        <v>159</v>
      </c>
      <c r="E15" s="177" t="s">
        <v>61</v>
      </c>
      <c r="F15" s="178">
        <v>55.599499999999999</v>
      </c>
      <c r="G15" s="179">
        <v>151.25</v>
      </c>
      <c r="H15" s="178">
        <f t="shared" si="0"/>
        <v>8409.4243750000005</v>
      </c>
    </row>
    <row r="16" spans="1:34" ht="22.5" x14ac:dyDescent="0.25">
      <c r="A16" s="174" t="s">
        <v>138</v>
      </c>
      <c r="B16" s="174" t="s">
        <v>53</v>
      </c>
      <c r="C16" s="175" t="s">
        <v>175</v>
      </c>
      <c r="D16" s="176" t="s">
        <v>176</v>
      </c>
      <c r="E16" s="177" t="s">
        <v>114</v>
      </c>
      <c r="F16" s="178">
        <v>25.272500000000004</v>
      </c>
      <c r="G16" s="179">
        <v>147.30000000000001</v>
      </c>
      <c r="H16" s="178">
        <f t="shared" si="0"/>
        <v>3722.6392500000011</v>
      </c>
    </row>
    <row r="17" spans="1:8" x14ac:dyDescent="0.25">
      <c r="A17" s="174" t="s">
        <v>141</v>
      </c>
      <c r="B17" s="174" t="s">
        <v>53</v>
      </c>
      <c r="C17" s="175" t="s">
        <v>178</v>
      </c>
      <c r="D17" s="176" t="s">
        <v>179</v>
      </c>
      <c r="E17" s="177" t="s">
        <v>56</v>
      </c>
      <c r="F17" s="178">
        <v>18.196200000000001</v>
      </c>
      <c r="G17" s="179">
        <v>38.14</v>
      </c>
      <c r="H17" s="178">
        <f t="shared" si="0"/>
        <v>694.0030680000001</v>
      </c>
    </row>
    <row r="18" spans="1:8" ht="22.5" x14ac:dyDescent="0.25">
      <c r="A18" s="174" t="s">
        <v>144</v>
      </c>
      <c r="B18" s="174" t="s">
        <v>53</v>
      </c>
      <c r="C18" s="175" t="s">
        <v>184</v>
      </c>
      <c r="D18" s="176" t="s">
        <v>185</v>
      </c>
      <c r="E18" s="177" t="s">
        <v>56</v>
      </c>
      <c r="F18" s="178">
        <v>5.1004500000000004</v>
      </c>
      <c r="G18" s="179">
        <v>257.77999999999997</v>
      </c>
      <c r="H18" s="178">
        <f t="shared" si="0"/>
        <v>1314.794001</v>
      </c>
    </row>
    <row r="19" spans="1:8" ht="22.5" x14ac:dyDescent="0.25">
      <c r="A19" s="174" t="s">
        <v>63</v>
      </c>
      <c r="B19" s="174" t="s">
        <v>53</v>
      </c>
      <c r="C19" s="175" t="s">
        <v>187</v>
      </c>
      <c r="D19" s="176" t="s">
        <v>188</v>
      </c>
      <c r="E19" s="177" t="s">
        <v>56</v>
      </c>
      <c r="F19" s="178">
        <v>50.958550000000002</v>
      </c>
      <c r="G19" s="179">
        <v>257.77999999999997</v>
      </c>
      <c r="H19" s="178">
        <f t="shared" si="0"/>
        <v>13136.095018999999</v>
      </c>
    </row>
    <row r="20" spans="1:8" ht="22.5" x14ac:dyDescent="0.25">
      <c r="A20" s="174" t="s">
        <v>110</v>
      </c>
      <c r="B20" s="174" t="s">
        <v>53</v>
      </c>
      <c r="C20" s="175" t="s">
        <v>190</v>
      </c>
      <c r="D20" s="176" t="s">
        <v>191</v>
      </c>
      <c r="E20" s="177" t="s">
        <v>56</v>
      </c>
      <c r="F20" s="178">
        <v>15.292160000000001</v>
      </c>
      <c r="G20" s="179">
        <v>13.15</v>
      </c>
      <c r="H20" s="178">
        <f t="shared" si="0"/>
        <v>201.09190400000003</v>
      </c>
    </row>
    <row r="21" spans="1:8" ht="22.5" x14ac:dyDescent="0.25">
      <c r="A21" s="174" t="s">
        <v>151</v>
      </c>
      <c r="B21" s="174" t="s">
        <v>53</v>
      </c>
      <c r="C21" s="175" t="s">
        <v>193</v>
      </c>
      <c r="D21" s="176" t="s">
        <v>194</v>
      </c>
      <c r="E21" s="177" t="s">
        <v>56</v>
      </c>
      <c r="F21" s="178">
        <v>30.575130000000005</v>
      </c>
      <c r="G21" s="179">
        <v>315.64999999999998</v>
      </c>
      <c r="H21" s="178">
        <f t="shared" si="0"/>
        <v>9651.0397845000007</v>
      </c>
    </row>
    <row r="22" spans="1:8" ht="22.5" x14ac:dyDescent="0.25">
      <c r="A22" s="174" t="s">
        <v>154</v>
      </c>
      <c r="B22" s="174" t="s">
        <v>53</v>
      </c>
      <c r="C22" s="175" t="s">
        <v>196</v>
      </c>
      <c r="D22" s="176" t="s">
        <v>197</v>
      </c>
      <c r="E22" s="177" t="s">
        <v>56</v>
      </c>
      <c r="F22" s="178">
        <v>9.1716200000000008</v>
      </c>
      <c r="G22" s="179">
        <v>15.78</v>
      </c>
      <c r="H22" s="178">
        <f t="shared" si="0"/>
        <v>144.72816360000002</v>
      </c>
    </row>
    <row r="23" spans="1:8" ht="33.75" x14ac:dyDescent="0.25">
      <c r="A23" s="174" t="s">
        <v>157</v>
      </c>
      <c r="B23" s="174" t="s">
        <v>53</v>
      </c>
      <c r="C23" s="175" t="s">
        <v>199</v>
      </c>
      <c r="D23" s="176" t="s">
        <v>200</v>
      </c>
      <c r="E23" s="177" t="s">
        <v>56</v>
      </c>
      <c r="F23" s="178">
        <v>10.19171</v>
      </c>
      <c r="G23" s="179">
        <v>837.79</v>
      </c>
      <c r="H23" s="178">
        <f t="shared" si="0"/>
        <v>8538.5127209000002</v>
      </c>
    </row>
    <row r="24" spans="1:8" ht="33.75" x14ac:dyDescent="0.25">
      <c r="A24" s="174" t="s">
        <v>160</v>
      </c>
      <c r="B24" s="174" t="s">
        <v>53</v>
      </c>
      <c r="C24" s="175" t="s">
        <v>202</v>
      </c>
      <c r="D24" s="176" t="s">
        <v>203</v>
      </c>
      <c r="E24" s="177" t="s">
        <v>56</v>
      </c>
      <c r="F24" s="178">
        <v>10.19171</v>
      </c>
      <c r="G24" s="179">
        <v>1116.6199999999999</v>
      </c>
      <c r="H24" s="178">
        <f t="shared" si="0"/>
        <v>11380.267220199999</v>
      </c>
    </row>
    <row r="25" spans="1:8" x14ac:dyDescent="0.25">
      <c r="A25" s="174" t="s">
        <v>163</v>
      </c>
      <c r="B25" s="174" t="s">
        <v>53</v>
      </c>
      <c r="C25" s="175" t="s">
        <v>205</v>
      </c>
      <c r="D25" s="176" t="s">
        <v>206</v>
      </c>
      <c r="E25" s="177" t="s">
        <v>61</v>
      </c>
      <c r="F25" s="178">
        <v>279.37600000000003</v>
      </c>
      <c r="G25" s="179">
        <v>99.96</v>
      </c>
      <c r="H25" s="178">
        <f t="shared" si="0"/>
        <v>27926.42496</v>
      </c>
    </row>
    <row r="26" spans="1:8" x14ac:dyDescent="0.25">
      <c r="A26" s="174" t="s">
        <v>167</v>
      </c>
      <c r="B26" s="174" t="s">
        <v>53</v>
      </c>
      <c r="C26" s="175" t="s">
        <v>211</v>
      </c>
      <c r="D26" s="176" t="s">
        <v>212</v>
      </c>
      <c r="E26" s="177" t="s">
        <v>61</v>
      </c>
      <c r="F26" s="178">
        <v>279.37600000000003</v>
      </c>
      <c r="G26" s="179">
        <v>149.94</v>
      </c>
      <c r="H26" s="178">
        <f t="shared" si="0"/>
        <v>41889.637440000006</v>
      </c>
    </row>
    <row r="27" spans="1:8" ht="22.5" x14ac:dyDescent="0.25">
      <c r="A27" s="174" t="s">
        <v>171</v>
      </c>
      <c r="B27" s="174" t="s">
        <v>53</v>
      </c>
      <c r="C27" s="175" t="s">
        <v>217</v>
      </c>
      <c r="D27" s="176" t="s">
        <v>218</v>
      </c>
      <c r="E27" s="177" t="s">
        <v>56</v>
      </c>
      <c r="F27" s="178">
        <v>169.55549999999999</v>
      </c>
      <c r="G27" s="179">
        <v>98.06</v>
      </c>
      <c r="H27" s="178">
        <f t="shared" si="0"/>
        <v>16626.61233</v>
      </c>
    </row>
    <row r="28" spans="1:8" ht="22.5" x14ac:dyDescent="0.25">
      <c r="A28" s="174" t="s">
        <v>174</v>
      </c>
      <c r="B28" s="174" t="s">
        <v>53</v>
      </c>
      <c r="C28" s="175" t="s">
        <v>220</v>
      </c>
      <c r="D28" s="176" t="s">
        <v>221</v>
      </c>
      <c r="E28" s="177" t="s">
        <v>56</v>
      </c>
      <c r="F28" s="178">
        <v>34.278700000000001</v>
      </c>
      <c r="G28" s="179">
        <v>247.39</v>
      </c>
      <c r="H28" s="178">
        <f t="shared" si="0"/>
        <v>8480.2075929999992</v>
      </c>
    </row>
    <row r="29" spans="1:8" x14ac:dyDescent="0.25">
      <c r="A29" s="174" t="s">
        <v>177</v>
      </c>
      <c r="B29" s="174" t="s">
        <v>53</v>
      </c>
      <c r="C29" s="175" t="s">
        <v>223</v>
      </c>
      <c r="D29" s="176" t="s">
        <v>224</v>
      </c>
      <c r="E29" s="177" t="s">
        <v>56</v>
      </c>
      <c r="F29" s="178">
        <v>34.278700000000001</v>
      </c>
      <c r="G29" s="179">
        <v>44.72</v>
      </c>
      <c r="H29" s="178">
        <f t="shared" si="0"/>
        <v>1532.9434639999999</v>
      </c>
    </row>
    <row r="30" spans="1:8" x14ac:dyDescent="0.25">
      <c r="A30" s="174" t="s">
        <v>180</v>
      </c>
      <c r="B30" s="174" t="s">
        <v>53</v>
      </c>
      <c r="C30" s="175" t="s">
        <v>226</v>
      </c>
      <c r="D30" s="176" t="s">
        <v>227</v>
      </c>
      <c r="E30" s="177" t="s">
        <v>56</v>
      </c>
      <c r="F30" s="178">
        <v>34.278700000000001</v>
      </c>
      <c r="G30" s="179">
        <v>11.84</v>
      </c>
      <c r="H30" s="178">
        <f t="shared" si="0"/>
        <v>405.85980799999999</v>
      </c>
    </row>
    <row r="31" spans="1:8" ht="22.5" x14ac:dyDescent="0.25">
      <c r="A31" s="174" t="s">
        <v>183</v>
      </c>
      <c r="B31" s="174" t="s">
        <v>53</v>
      </c>
      <c r="C31" s="175" t="s">
        <v>41</v>
      </c>
      <c r="D31" s="176" t="s">
        <v>42</v>
      </c>
      <c r="E31" s="177" t="s">
        <v>43</v>
      </c>
      <c r="F31" s="178">
        <v>68.557400000000001</v>
      </c>
      <c r="G31" s="179">
        <v>116</v>
      </c>
      <c r="H31" s="178">
        <f t="shared" si="0"/>
        <v>7952.6584000000003</v>
      </c>
    </row>
    <row r="32" spans="1:8" ht="22.5" x14ac:dyDescent="0.25">
      <c r="A32" s="174" t="s">
        <v>186</v>
      </c>
      <c r="B32" s="174" t="s">
        <v>53</v>
      </c>
      <c r="C32" s="175" t="s">
        <v>230</v>
      </c>
      <c r="D32" s="176" t="s">
        <v>231</v>
      </c>
      <c r="E32" s="177" t="s">
        <v>56</v>
      </c>
      <c r="F32" s="178">
        <v>67.638400000000004</v>
      </c>
      <c r="G32" s="179">
        <v>143.36000000000001</v>
      </c>
      <c r="H32" s="178">
        <f t="shared" si="0"/>
        <v>9696.6410240000023</v>
      </c>
    </row>
    <row r="33" spans="1:8" ht="22.5" x14ac:dyDescent="0.25">
      <c r="A33" s="174" t="s">
        <v>189</v>
      </c>
      <c r="B33" s="174" t="s">
        <v>53</v>
      </c>
      <c r="C33" s="175" t="s">
        <v>233</v>
      </c>
      <c r="D33" s="176" t="s">
        <v>234</v>
      </c>
      <c r="E33" s="177" t="s">
        <v>56</v>
      </c>
      <c r="F33" s="178">
        <v>33.359700000000004</v>
      </c>
      <c r="G33" s="179">
        <v>318.27999999999997</v>
      </c>
      <c r="H33" s="178">
        <f t="shared" si="0"/>
        <v>10617.725316</v>
      </c>
    </row>
    <row r="34" spans="1:8" x14ac:dyDescent="0.25">
      <c r="A34" s="180" t="s">
        <v>192</v>
      </c>
      <c r="B34" s="180" t="s">
        <v>69</v>
      </c>
      <c r="C34" s="181" t="s">
        <v>236</v>
      </c>
      <c r="D34" s="182" t="s">
        <v>237</v>
      </c>
      <c r="E34" s="183" t="s">
        <v>43</v>
      </c>
      <c r="F34" s="184">
        <v>66.719400000000007</v>
      </c>
      <c r="G34" s="185">
        <v>172.71</v>
      </c>
      <c r="H34" s="178">
        <f t="shared" si="0"/>
        <v>11523.107574000001</v>
      </c>
    </row>
    <row r="35" spans="1:8" ht="22.5" x14ac:dyDescent="0.25">
      <c r="A35" s="174" t="s">
        <v>195</v>
      </c>
      <c r="B35" s="174" t="s">
        <v>53</v>
      </c>
      <c r="C35" s="175" t="s">
        <v>239</v>
      </c>
      <c r="D35" s="176" t="s">
        <v>240</v>
      </c>
      <c r="E35" s="177" t="s">
        <v>61</v>
      </c>
      <c r="F35" s="178">
        <v>45.490500000000004</v>
      </c>
      <c r="G35" s="179">
        <v>53.92</v>
      </c>
      <c r="H35" s="178">
        <f t="shared" si="0"/>
        <v>2452.8477600000001</v>
      </c>
    </row>
    <row r="36" spans="1:8" x14ac:dyDescent="0.25">
      <c r="A36" s="186"/>
      <c r="B36" s="187" t="s">
        <v>48</v>
      </c>
      <c r="C36" s="188" t="s">
        <v>51</v>
      </c>
      <c r="D36" s="188" t="s">
        <v>52</v>
      </c>
      <c r="E36" s="186"/>
      <c r="F36" s="186">
        <v>0</v>
      </c>
      <c r="G36" s="189"/>
      <c r="H36" s="178">
        <f t="shared" si="0"/>
        <v>0</v>
      </c>
    </row>
    <row r="37" spans="1:8" x14ac:dyDescent="0.25">
      <c r="A37" s="174" t="s">
        <v>198</v>
      </c>
      <c r="B37" s="174" t="s">
        <v>53</v>
      </c>
      <c r="C37" s="175" t="s">
        <v>481</v>
      </c>
      <c r="D37" s="176" t="s">
        <v>482</v>
      </c>
      <c r="E37" s="177" t="s">
        <v>56</v>
      </c>
      <c r="F37" s="178">
        <v>0.91900000000000004</v>
      </c>
      <c r="G37" s="179">
        <v>644.70000000000005</v>
      </c>
      <c r="H37" s="178">
        <f t="shared" si="0"/>
        <v>592.47930000000008</v>
      </c>
    </row>
    <row r="38" spans="1:8" ht="22.5" x14ac:dyDescent="0.25">
      <c r="A38" s="174" t="s">
        <v>201</v>
      </c>
      <c r="B38" s="174" t="s">
        <v>53</v>
      </c>
      <c r="C38" s="175" t="s">
        <v>612</v>
      </c>
      <c r="D38" s="176" t="s">
        <v>613</v>
      </c>
      <c r="E38" s="177" t="s">
        <v>56</v>
      </c>
      <c r="F38" s="178">
        <v>5.9735000000000005</v>
      </c>
      <c r="G38" s="179">
        <v>3359.0800000000004</v>
      </c>
      <c r="H38" s="178">
        <f t="shared" si="0"/>
        <v>20065.464380000005</v>
      </c>
    </row>
    <row r="39" spans="1:8" x14ac:dyDescent="0.25">
      <c r="A39" s="186"/>
      <c r="B39" s="187" t="s">
        <v>48</v>
      </c>
      <c r="C39" s="188" t="s">
        <v>138</v>
      </c>
      <c r="D39" s="188" t="s">
        <v>278</v>
      </c>
      <c r="E39" s="186"/>
      <c r="F39" s="186">
        <v>0</v>
      </c>
      <c r="G39" s="189"/>
      <c r="H39" s="178">
        <f t="shared" si="0"/>
        <v>0</v>
      </c>
    </row>
    <row r="40" spans="1:8" x14ac:dyDescent="0.25">
      <c r="A40" s="174" t="s">
        <v>204</v>
      </c>
      <c r="B40" s="174" t="s">
        <v>53</v>
      </c>
      <c r="C40" s="175" t="s">
        <v>283</v>
      </c>
      <c r="D40" s="176" t="s">
        <v>284</v>
      </c>
      <c r="E40" s="177" t="s">
        <v>61</v>
      </c>
      <c r="F40" s="178">
        <v>55.599499999999999</v>
      </c>
      <c r="G40" s="179">
        <v>302.54000000000002</v>
      </c>
      <c r="H40" s="178">
        <f t="shared" si="0"/>
        <v>16821.07273</v>
      </c>
    </row>
    <row r="41" spans="1:8" ht="22.5" x14ac:dyDescent="0.25">
      <c r="A41" s="174" t="s">
        <v>207</v>
      </c>
      <c r="B41" s="174" t="s">
        <v>53</v>
      </c>
      <c r="C41" s="175" t="s">
        <v>289</v>
      </c>
      <c r="D41" s="176" t="s">
        <v>290</v>
      </c>
      <c r="E41" s="177" t="s">
        <v>61</v>
      </c>
      <c r="F41" s="178"/>
      <c r="G41" s="179">
        <v>14.18</v>
      </c>
      <c r="H41" s="178">
        <f t="shared" si="0"/>
        <v>0</v>
      </c>
    </row>
    <row r="42" spans="1:8" ht="22.5" x14ac:dyDescent="0.25">
      <c r="A42" s="174" t="s">
        <v>210</v>
      </c>
      <c r="B42" s="174" t="s">
        <v>53</v>
      </c>
      <c r="C42" s="175" t="s">
        <v>291</v>
      </c>
      <c r="D42" s="176" t="s">
        <v>292</v>
      </c>
      <c r="E42" s="177" t="s">
        <v>61</v>
      </c>
      <c r="F42" s="178"/>
      <c r="G42" s="179">
        <v>20.62</v>
      </c>
      <c r="H42" s="178">
        <f t="shared" si="0"/>
        <v>0</v>
      </c>
    </row>
    <row r="43" spans="1:8" ht="22.5" x14ac:dyDescent="0.25">
      <c r="A43" s="174" t="s">
        <v>213</v>
      </c>
      <c r="B43" s="174" t="s">
        <v>53</v>
      </c>
      <c r="C43" s="175" t="s">
        <v>294</v>
      </c>
      <c r="D43" s="176" t="s">
        <v>295</v>
      </c>
      <c r="E43" s="177" t="s">
        <v>61</v>
      </c>
      <c r="F43" s="178"/>
      <c r="G43" s="179">
        <v>396.71</v>
      </c>
      <c r="H43" s="178">
        <f t="shared" si="0"/>
        <v>0</v>
      </c>
    </row>
    <row r="44" spans="1:8" ht="22.5" x14ac:dyDescent="0.25">
      <c r="A44" s="174" t="s">
        <v>216</v>
      </c>
      <c r="B44" s="174" t="s">
        <v>53</v>
      </c>
      <c r="C44" s="175" t="s">
        <v>297</v>
      </c>
      <c r="D44" s="176" t="s">
        <v>298</v>
      </c>
      <c r="E44" s="177" t="s">
        <v>61</v>
      </c>
      <c r="F44" s="178"/>
      <c r="G44" s="179">
        <v>559.51</v>
      </c>
      <c r="H44" s="178">
        <f t="shared" si="0"/>
        <v>0</v>
      </c>
    </row>
    <row r="45" spans="1:8" x14ac:dyDescent="0.25">
      <c r="A45" s="186"/>
      <c r="B45" s="187" t="s">
        <v>48</v>
      </c>
      <c r="C45" s="188" t="s">
        <v>63</v>
      </c>
      <c r="D45" s="188" t="s">
        <v>64</v>
      </c>
      <c r="E45" s="186"/>
      <c r="F45" s="186">
        <v>0</v>
      </c>
      <c r="G45" s="189"/>
      <c r="H45" s="200"/>
    </row>
    <row r="46" spans="1:8" ht="22.5" x14ac:dyDescent="0.25">
      <c r="A46" s="174" t="s">
        <v>219</v>
      </c>
      <c r="B46" s="174" t="s">
        <v>53</v>
      </c>
      <c r="C46" s="175" t="s">
        <v>767</v>
      </c>
      <c r="D46" s="176" t="s">
        <v>768</v>
      </c>
      <c r="E46" s="177" t="s">
        <v>114</v>
      </c>
      <c r="F46" s="178">
        <v>91.9</v>
      </c>
      <c r="G46" s="179">
        <v>61.82</v>
      </c>
      <c r="H46" s="178">
        <f t="shared" si="0"/>
        <v>5681.2580000000007</v>
      </c>
    </row>
    <row r="47" spans="1:8" ht="22.5" x14ac:dyDescent="0.25">
      <c r="A47" s="180" t="s">
        <v>222</v>
      </c>
      <c r="B47" s="180" t="s">
        <v>69</v>
      </c>
      <c r="C47" s="181" t="s">
        <v>769</v>
      </c>
      <c r="D47" s="182" t="s">
        <v>770</v>
      </c>
      <c r="E47" s="183" t="s">
        <v>114</v>
      </c>
      <c r="F47" s="184">
        <v>91.9</v>
      </c>
      <c r="G47" s="185">
        <v>67.08</v>
      </c>
      <c r="H47" s="178">
        <f t="shared" si="0"/>
        <v>6164.652</v>
      </c>
    </row>
    <row r="48" spans="1:8" ht="22.5" x14ac:dyDescent="0.25">
      <c r="A48" s="174" t="s">
        <v>225</v>
      </c>
      <c r="B48" s="174" t="s">
        <v>53</v>
      </c>
      <c r="C48" s="175" t="s">
        <v>771</v>
      </c>
      <c r="D48" s="176" t="s">
        <v>772</v>
      </c>
      <c r="E48" s="177" t="s">
        <v>67</v>
      </c>
      <c r="F48" s="178">
        <v>30</v>
      </c>
      <c r="G48" s="179">
        <v>115.74</v>
      </c>
      <c r="H48" s="178">
        <f t="shared" si="0"/>
        <v>3472.2</v>
      </c>
    </row>
    <row r="49" spans="1:8" ht="22.5" x14ac:dyDescent="0.25">
      <c r="A49" s="180" t="s">
        <v>228</v>
      </c>
      <c r="B49" s="180" t="s">
        <v>69</v>
      </c>
      <c r="C49" s="181" t="s">
        <v>773</v>
      </c>
      <c r="D49" s="182" t="s">
        <v>774</v>
      </c>
      <c r="E49" s="183" t="s">
        <v>634</v>
      </c>
      <c r="F49" s="184">
        <v>30</v>
      </c>
      <c r="G49" s="185">
        <v>3352.49</v>
      </c>
      <c r="H49" s="178">
        <f t="shared" si="0"/>
        <v>100574.7</v>
      </c>
    </row>
    <row r="50" spans="1:8" ht="22.5" x14ac:dyDescent="0.25">
      <c r="A50" s="180" t="s">
        <v>229</v>
      </c>
      <c r="B50" s="180" t="s">
        <v>69</v>
      </c>
      <c r="C50" s="181" t="s">
        <v>775</v>
      </c>
      <c r="D50" s="182" t="s">
        <v>776</v>
      </c>
      <c r="E50" s="183" t="s">
        <v>634</v>
      </c>
      <c r="F50" s="184">
        <v>30</v>
      </c>
      <c r="G50" s="185">
        <v>386.67</v>
      </c>
      <c r="H50" s="178">
        <f t="shared" si="0"/>
        <v>11600.1</v>
      </c>
    </row>
    <row r="51" spans="1:8" ht="22.5" x14ac:dyDescent="0.25">
      <c r="A51" s="180" t="s">
        <v>232</v>
      </c>
      <c r="B51" s="180" t="s">
        <v>69</v>
      </c>
      <c r="C51" s="181" t="s">
        <v>777</v>
      </c>
      <c r="D51" s="182" t="s">
        <v>778</v>
      </c>
      <c r="E51" s="183" t="s">
        <v>634</v>
      </c>
      <c r="F51" s="184">
        <v>30</v>
      </c>
      <c r="G51" s="185">
        <v>372.21</v>
      </c>
      <c r="H51" s="178">
        <f t="shared" si="0"/>
        <v>11166.3</v>
      </c>
    </row>
    <row r="52" spans="1:8" ht="22.5" x14ac:dyDescent="0.25">
      <c r="A52" s="180" t="s">
        <v>235</v>
      </c>
      <c r="B52" s="180" t="s">
        <v>69</v>
      </c>
      <c r="C52" s="181" t="s">
        <v>779</v>
      </c>
      <c r="D52" s="182" t="s">
        <v>780</v>
      </c>
      <c r="E52" s="183" t="s">
        <v>634</v>
      </c>
      <c r="F52" s="184">
        <v>30</v>
      </c>
      <c r="G52" s="185">
        <v>1070.5899999999999</v>
      </c>
      <c r="H52" s="178">
        <f t="shared" si="0"/>
        <v>32117.699999999997</v>
      </c>
    </row>
    <row r="53" spans="1:8" ht="22.5" x14ac:dyDescent="0.25">
      <c r="A53" s="174" t="s">
        <v>238</v>
      </c>
      <c r="B53" s="174" t="s">
        <v>53</v>
      </c>
      <c r="C53" s="175" t="s">
        <v>781</v>
      </c>
      <c r="D53" s="176" t="s">
        <v>782</v>
      </c>
      <c r="E53" s="177" t="s">
        <v>67</v>
      </c>
      <c r="F53" s="178">
        <v>30</v>
      </c>
      <c r="G53" s="179">
        <v>548.45000000000005</v>
      </c>
      <c r="H53" s="178">
        <f t="shared" si="0"/>
        <v>16453.5</v>
      </c>
    </row>
    <row r="54" spans="1:8" ht="22.5" x14ac:dyDescent="0.25">
      <c r="A54" s="180" t="s">
        <v>241</v>
      </c>
      <c r="B54" s="180" t="s">
        <v>69</v>
      </c>
      <c r="C54" s="181" t="s">
        <v>783</v>
      </c>
      <c r="D54" s="182" t="s">
        <v>784</v>
      </c>
      <c r="E54" s="183" t="s">
        <v>634</v>
      </c>
      <c r="F54" s="184">
        <v>30</v>
      </c>
      <c r="G54" s="185">
        <v>1058.75</v>
      </c>
      <c r="H54" s="178">
        <f t="shared" si="0"/>
        <v>31762.5</v>
      </c>
    </row>
    <row r="55" spans="1:8" x14ac:dyDescent="0.25">
      <c r="A55" s="174" t="s">
        <v>244</v>
      </c>
      <c r="B55" s="174" t="s">
        <v>53</v>
      </c>
      <c r="C55" s="175" t="s">
        <v>673</v>
      </c>
      <c r="D55" s="176" t="s">
        <v>674</v>
      </c>
      <c r="E55" s="177" t="s">
        <v>114</v>
      </c>
      <c r="F55" s="178">
        <v>91.9</v>
      </c>
      <c r="G55" s="179">
        <v>19.73</v>
      </c>
      <c r="H55" s="178">
        <f t="shared" si="0"/>
        <v>1813.1870000000001</v>
      </c>
    </row>
    <row r="56" spans="1:8" ht="22.5" x14ac:dyDescent="0.25">
      <c r="A56" s="174" t="s">
        <v>248</v>
      </c>
      <c r="B56" s="174" t="s">
        <v>53</v>
      </c>
      <c r="C56" s="175" t="s">
        <v>676</v>
      </c>
      <c r="D56" s="176" t="s">
        <v>677</v>
      </c>
      <c r="E56" s="177" t="s">
        <v>114</v>
      </c>
      <c r="F56" s="178">
        <v>91.9</v>
      </c>
      <c r="G56" s="179">
        <v>13.15</v>
      </c>
      <c r="H56" s="178">
        <f t="shared" si="0"/>
        <v>1208.4850000000001</v>
      </c>
    </row>
    <row r="57" spans="1:8" ht="22.5" x14ac:dyDescent="0.25">
      <c r="A57" s="174" t="s">
        <v>251</v>
      </c>
      <c r="B57" s="174" t="s">
        <v>53</v>
      </c>
      <c r="C57" s="175" t="s">
        <v>786</v>
      </c>
      <c r="D57" s="176" t="s">
        <v>787</v>
      </c>
      <c r="E57" s="177" t="s">
        <v>67</v>
      </c>
      <c r="F57" s="178">
        <v>15</v>
      </c>
      <c r="G57" s="179">
        <v>1262.6099999999999</v>
      </c>
      <c r="H57" s="178">
        <f t="shared" si="0"/>
        <v>18939.149999999998</v>
      </c>
    </row>
    <row r="58" spans="1:8" x14ac:dyDescent="0.25">
      <c r="A58" s="174" t="s">
        <v>254</v>
      </c>
      <c r="B58" s="174" t="s">
        <v>53</v>
      </c>
      <c r="C58" s="175" t="s">
        <v>788</v>
      </c>
      <c r="D58" s="176" t="s">
        <v>789</v>
      </c>
      <c r="E58" s="177" t="s">
        <v>67</v>
      </c>
      <c r="F58" s="178">
        <v>30</v>
      </c>
      <c r="G58" s="179">
        <v>399.83</v>
      </c>
      <c r="H58" s="178">
        <f t="shared" si="0"/>
        <v>11994.9</v>
      </c>
    </row>
    <row r="59" spans="1:8" x14ac:dyDescent="0.25">
      <c r="A59" s="174"/>
      <c r="B59" s="174"/>
      <c r="C59" s="175"/>
      <c r="D59" s="176" t="s">
        <v>815</v>
      </c>
      <c r="E59" s="177" t="s">
        <v>816</v>
      </c>
      <c r="F59" s="178">
        <v>1</v>
      </c>
      <c r="G59" s="179">
        <v>2200</v>
      </c>
      <c r="H59" s="178">
        <f t="shared" si="0"/>
        <v>2200</v>
      </c>
    </row>
    <row r="60" spans="1:8" x14ac:dyDescent="0.25">
      <c r="A60" s="174"/>
      <c r="B60" s="174"/>
      <c r="C60" s="175"/>
      <c r="D60" s="176" t="s">
        <v>817</v>
      </c>
      <c r="E60" s="177" t="s">
        <v>816</v>
      </c>
      <c r="F60" s="178">
        <v>1</v>
      </c>
      <c r="G60" s="179">
        <v>15000</v>
      </c>
      <c r="H60" s="178">
        <f t="shared" si="0"/>
        <v>15000</v>
      </c>
    </row>
    <row r="61" spans="1:8" ht="22.5" x14ac:dyDescent="0.25">
      <c r="A61" s="180" t="s">
        <v>257</v>
      </c>
      <c r="B61" s="180" t="s">
        <v>69</v>
      </c>
      <c r="C61" s="181" t="s">
        <v>790</v>
      </c>
      <c r="D61" s="182" t="s">
        <v>791</v>
      </c>
      <c r="E61" s="183" t="s">
        <v>634</v>
      </c>
      <c r="F61" s="184">
        <v>30</v>
      </c>
      <c r="G61" s="185">
        <v>1211.32</v>
      </c>
      <c r="H61" s="178">
        <f t="shared" si="0"/>
        <v>36339.599999999999</v>
      </c>
    </row>
    <row r="62" spans="1:8" ht="22.5" x14ac:dyDescent="0.25">
      <c r="A62" s="180" t="s">
        <v>260</v>
      </c>
      <c r="B62" s="180" t="s">
        <v>69</v>
      </c>
      <c r="C62" s="181" t="s">
        <v>687</v>
      </c>
      <c r="D62" s="182" t="s">
        <v>688</v>
      </c>
      <c r="E62" s="183" t="s">
        <v>634</v>
      </c>
      <c r="F62" s="184">
        <v>30</v>
      </c>
      <c r="G62" s="185">
        <v>174.92</v>
      </c>
      <c r="H62" s="178">
        <f t="shared" si="0"/>
        <v>5247.5999999999995</v>
      </c>
    </row>
    <row r="63" spans="1:8" ht="22.5" x14ac:dyDescent="0.25">
      <c r="A63" s="174" t="s">
        <v>263</v>
      </c>
      <c r="B63" s="174" t="s">
        <v>53</v>
      </c>
      <c r="C63" s="175" t="s">
        <v>399</v>
      </c>
      <c r="D63" s="176" t="s">
        <v>695</v>
      </c>
      <c r="E63" s="177" t="s">
        <v>114</v>
      </c>
      <c r="F63" s="178">
        <v>101.09000000000002</v>
      </c>
      <c r="G63" s="179">
        <v>9.2100000000000009</v>
      </c>
      <c r="H63" s="178">
        <f t="shared" si="0"/>
        <v>931.03890000000024</v>
      </c>
    </row>
    <row r="64" spans="1:8" x14ac:dyDescent="0.25">
      <c r="A64" s="186"/>
      <c r="B64" s="187" t="s">
        <v>48</v>
      </c>
      <c r="C64" s="188" t="s">
        <v>110</v>
      </c>
      <c r="D64" s="188" t="s">
        <v>111</v>
      </c>
      <c r="E64" s="186"/>
      <c r="F64" s="186">
        <v>0</v>
      </c>
      <c r="G64" s="189"/>
      <c r="H64" s="200"/>
    </row>
    <row r="65" spans="1:8" ht="22.5" x14ac:dyDescent="0.25">
      <c r="A65" s="174" t="s">
        <v>266</v>
      </c>
      <c r="B65" s="174" t="s">
        <v>53</v>
      </c>
      <c r="C65" s="175" t="s">
        <v>403</v>
      </c>
      <c r="D65" s="176" t="s">
        <v>404</v>
      </c>
      <c r="E65" s="177" t="s">
        <v>114</v>
      </c>
      <c r="F65" s="178">
        <v>101.09000000000002</v>
      </c>
      <c r="G65" s="179">
        <v>87.65</v>
      </c>
      <c r="H65" s="178">
        <f t="shared" si="0"/>
        <v>8860.5385000000024</v>
      </c>
    </row>
    <row r="66" spans="1:8" x14ac:dyDescent="0.25">
      <c r="A66" s="174" t="s">
        <v>269</v>
      </c>
      <c r="B66" s="174" t="s">
        <v>53</v>
      </c>
      <c r="C66" s="175" t="s">
        <v>406</v>
      </c>
      <c r="D66" s="176" t="s">
        <v>407</v>
      </c>
      <c r="E66" s="177" t="s">
        <v>114</v>
      </c>
      <c r="F66" s="178">
        <v>101.09000000000002</v>
      </c>
      <c r="G66" s="179">
        <v>72.34</v>
      </c>
      <c r="H66" s="178">
        <f t="shared" si="0"/>
        <v>7312.8506000000016</v>
      </c>
    </row>
    <row r="67" spans="1:8" x14ac:dyDescent="0.25">
      <c r="A67" s="186"/>
      <c r="B67" s="187" t="s">
        <v>48</v>
      </c>
      <c r="C67" s="188" t="s">
        <v>119</v>
      </c>
      <c r="D67" s="188" t="s">
        <v>120</v>
      </c>
      <c r="E67" s="186"/>
      <c r="F67" s="186">
        <v>0</v>
      </c>
      <c r="G67" s="189"/>
      <c r="H67" s="200"/>
    </row>
    <row r="68" spans="1:8" ht="22.5" x14ac:dyDescent="0.25">
      <c r="A68" s="174" t="s">
        <v>272</v>
      </c>
      <c r="B68" s="174" t="s">
        <v>53</v>
      </c>
      <c r="C68" s="175" t="s">
        <v>122</v>
      </c>
      <c r="D68" s="176" t="s">
        <v>123</v>
      </c>
      <c r="E68" s="177" t="s">
        <v>43</v>
      </c>
      <c r="F68" s="178">
        <v>52.281909999999996</v>
      </c>
      <c r="G68" s="179">
        <v>183.8</v>
      </c>
      <c r="H68" s="178">
        <f t="shared" si="0"/>
        <v>9609.4150580000005</v>
      </c>
    </row>
    <row r="69" spans="1:8" ht="22.5" x14ac:dyDescent="0.25">
      <c r="A69" s="174" t="s">
        <v>275</v>
      </c>
      <c r="B69" s="174" t="s">
        <v>53</v>
      </c>
      <c r="C69" s="175" t="s">
        <v>417</v>
      </c>
      <c r="D69" s="176" t="s">
        <v>418</v>
      </c>
      <c r="E69" s="177" t="s">
        <v>43</v>
      </c>
      <c r="F69" s="178">
        <v>27.81813</v>
      </c>
      <c r="G69" s="179">
        <v>257.77999999999997</v>
      </c>
      <c r="H69" s="178">
        <f t="shared" si="0"/>
        <v>7170.9575513999989</v>
      </c>
    </row>
    <row r="70" spans="1:8" ht="22.5" x14ac:dyDescent="0.25">
      <c r="A70" s="174" t="s">
        <v>121</v>
      </c>
      <c r="B70" s="174" t="s">
        <v>53</v>
      </c>
      <c r="C70" s="175" t="s">
        <v>420</v>
      </c>
      <c r="D70" s="176" t="s">
        <v>421</v>
      </c>
      <c r="E70" s="177" t="s">
        <v>43</v>
      </c>
      <c r="F70" s="178">
        <v>24.46378</v>
      </c>
      <c r="G70" s="179">
        <v>154.66999999999999</v>
      </c>
      <c r="H70" s="178">
        <f t="shared" si="0"/>
        <v>3783.8128525999996</v>
      </c>
    </row>
    <row r="71" spans="1:8" x14ac:dyDescent="0.25">
      <c r="A71" s="186"/>
      <c r="B71" s="187" t="s">
        <v>48</v>
      </c>
      <c r="C71" s="188" t="s">
        <v>422</v>
      </c>
      <c r="D71" s="188" t="s">
        <v>423</v>
      </c>
      <c r="E71" s="186"/>
      <c r="F71" s="186">
        <v>0</v>
      </c>
      <c r="G71" s="189"/>
      <c r="H71" s="200"/>
    </row>
    <row r="72" spans="1:8" ht="22.5" x14ac:dyDescent="0.25">
      <c r="A72" s="174" t="s">
        <v>279</v>
      </c>
      <c r="B72" s="174" t="s">
        <v>53</v>
      </c>
      <c r="C72" s="175" t="s">
        <v>797</v>
      </c>
      <c r="D72" s="176" t="s">
        <v>798</v>
      </c>
      <c r="E72" s="177" t="s">
        <v>43</v>
      </c>
      <c r="F72" s="178">
        <v>134.22914000000003</v>
      </c>
      <c r="G72" s="179">
        <v>114.42</v>
      </c>
      <c r="H72" s="178">
        <f t="shared" si="0"/>
        <v>15358.498198800004</v>
      </c>
    </row>
    <row r="73" spans="1:8" ht="15.75" x14ac:dyDescent="0.25">
      <c r="A73" s="186"/>
      <c r="B73" s="187" t="s">
        <v>48</v>
      </c>
      <c r="C73" s="190" t="s">
        <v>799</v>
      </c>
      <c r="D73" s="190" t="s">
        <v>800</v>
      </c>
      <c r="E73" s="186"/>
      <c r="F73" s="186">
        <v>0</v>
      </c>
      <c r="G73" s="189"/>
      <c r="H73" s="201"/>
    </row>
    <row r="74" spans="1:8" x14ac:dyDescent="0.25">
      <c r="A74" s="186"/>
      <c r="B74" s="187" t="s">
        <v>48</v>
      </c>
      <c r="C74" s="188" t="s">
        <v>801</v>
      </c>
      <c r="D74" s="188" t="s">
        <v>802</v>
      </c>
      <c r="E74" s="186"/>
      <c r="F74" s="186">
        <v>0</v>
      </c>
      <c r="G74" s="189"/>
      <c r="H74" s="200"/>
    </row>
    <row r="75" spans="1:8" ht="22.5" x14ac:dyDescent="0.25">
      <c r="A75" s="174" t="s">
        <v>282</v>
      </c>
      <c r="B75" s="174" t="s">
        <v>53</v>
      </c>
      <c r="C75" s="175" t="s">
        <v>803</v>
      </c>
      <c r="D75" s="176" t="s">
        <v>804</v>
      </c>
      <c r="E75" s="177" t="s">
        <v>67</v>
      </c>
      <c r="F75" s="178">
        <v>4</v>
      </c>
      <c r="G75" s="179">
        <v>1669.02</v>
      </c>
      <c r="H75" s="178">
        <f t="shared" ref="H75:H76" si="1">F75*G75</f>
        <v>6676.08</v>
      </c>
    </row>
    <row r="76" spans="1:8" x14ac:dyDescent="0.25">
      <c r="A76" s="174" t="s">
        <v>285</v>
      </c>
      <c r="B76" s="174" t="s">
        <v>53</v>
      </c>
      <c r="C76" s="175" t="s">
        <v>805</v>
      </c>
      <c r="D76" s="176" t="s">
        <v>806</v>
      </c>
      <c r="E76" s="177" t="s">
        <v>807</v>
      </c>
      <c r="F76" s="178">
        <v>4</v>
      </c>
      <c r="G76" s="179">
        <v>4056.1299999999997</v>
      </c>
      <c r="H76" s="178">
        <f t="shared" si="1"/>
        <v>16224.519999999999</v>
      </c>
    </row>
    <row r="77" spans="1:8" ht="15.75" x14ac:dyDescent="0.25">
      <c r="A77" s="186"/>
      <c r="B77" s="187" t="s">
        <v>48</v>
      </c>
      <c r="C77" s="190" t="s">
        <v>69</v>
      </c>
      <c r="D77" s="190" t="s">
        <v>735</v>
      </c>
      <c r="E77" s="186"/>
      <c r="F77" s="186"/>
      <c r="G77" s="189"/>
      <c r="H77" s="201"/>
    </row>
    <row r="78" spans="1:8" x14ac:dyDescent="0.25">
      <c r="A78" s="186"/>
      <c r="B78" s="187" t="s">
        <v>48</v>
      </c>
      <c r="C78" s="188" t="s">
        <v>736</v>
      </c>
      <c r="D78" s="188" t="s">
        <v>737</v>
      </c>
      <c r="E78" s="186"/>
      <c r="F78" s="186"/>
      <c r="G78" s="189"/>
      <c r="H78" s="200"/>
    </row>
    <row r="79" spans="1:8" ht="22.5" x14ac:dyDescent="0.25">
      <c r="A79" s="174" t="s">
        <v>288</v>
      </c>
      <c r="B79" s="174" t="s">
        <v>53</v>
      </c>
      <c r="C79" s="175" t="s">
        <v>738</v>
      </c>
      <c r="D79" s="176" t="s">
        <v>739</v>
      </c>
      <c r="E79" s="177" t="s">
        <v>114</v>
      </c>
      <c r="F79" s="178"/>
      <c r="G79" s="179"/>
      <c r="H79" s="178"/>
    </row>
    <row r="80" spans="1:8" x14ac:dyDescent="0.25">
      <c r="A80" s="174" t="s">
        <v>124</v>
      </c>
      <c r="B80" s="174" t="s">
        <v>69</v>
      </c>
      <c r="C80" s="175" t="s">
        <v>741</v>
      </c>
      <c r="D80" s="176" t="s">
        <v>742</v>
      </c>
      <c r="E80" s="177" t="s">
        <v>114</v>
      </c>
      <c r="F80" s="178"/>
      <c r="G80" s="179"/>
      <c r="H80" s="178"/>
    </row>
    <row r="81" spans="1:8" x14ac:dyDescent="0.25">
      <c r="A81" s="65"/>
      <c r="B81" s="65"/>
      <c r="C81" s="65"/>
      <c r="D81" s="65"/>
      <c r="E81" s="65"/>
      <c r="F81" s="65"/>
      <c r="G81" s="66"/>
      <c r="H81" s="65"/>
    </row>
    <row r="82" spans="1:8" x14ac:dyDescent="0.25">
      <c r="A82" s="191"/>
      <c r="B82" s="192"/>
      <c r="C82" s="193" t="s">
        <v>818</v>
      </c>
      <c r="D82" s="194"/>
      <c r="E82" s="194"/>
      <c r="F82" s="195"/>
      <c r="G82" s="194"/>
      <c r="H82" s="196">
        <f>SUM(H13:H81)</f>
        <v>629570.03504100011</v>
      </c>
    </row>
    <row r="84" spans="1:8" ht="15.75" x14ac:dyDescent="0.25">
      <c r="A84" s="32" t="s">
        <v>19</v>
      </c>
      <c r="D84" s="464" t="s">
        <v>128</v>
      </c>
      <c r="E84" s="465" t="s">
        <v>21</v>
      </c>
      <c r="H84" s="466" t="s">
        <v>23</v>
      </c>
    </row>
    <row r="85" spans="1:8" ht="15.75" x14ac:dyDescent="0.25">
      <c r="A85" s="32"/>
      <c r="D85" s="465"/>
      <c r="E85" s="465"/>
      <c r="H85" s="466"/>
    </row>
    <row r="86" spans="1:8" ht="15.75" x14ac:dyDescent="0.25">
      <c r="A86" s="32" t="s">
        <v>20</v>
      </c>
      <c r="D86" s="32" t="s">
        <v>129</v>
      </c>
      <c r="E86" s="32" t="s">
        <v>20</v>
      </c>
      <c r="H86" s="32" t="s">
        <v>20</v>
      </c>
    </row>
  </sheetData>
  <conditionalFormatting sqref="AB1:AH1 A1:Z1">
    <cfRule type="cellIs" dxfId="7" priority="10" stopIfTrue="1" operator="lessThan">
      <formula>0</formula>
    </cfRule>
  </conditionalFormatting>
  <conditionalFormatting sqref="B12 E11:H11">
    <cfRule type="cellIs" dxfId="6" priority="8" operator="lessThan">
      <formula>0</formula>
    </cfRule>
  </conditionalFormatting>
  <conditionalFormatting sqref="E12:G12">
    <cfRule type="cellIs" dxfId="5" priority="7" operator="lessThan">
      <formula>0</formula>
    </cfRule>
  </conditionalFormatting>
  <conditionalFormatting sqref="E12:G12">
    <cfRule type="cellIs" dxfId="4" priority="6" operator="lessThan">
      <formula>0</formula>
    </cfRule>
  </conditionalFormatting>
  <conditionalFormatting sqref="E12:G12">
    <cfRule type="cellIs" dxfId="3" priority="5" operator="lessThan">
      <formula>0</formula>
    </cfRule>
  </conditionalFormatting>
  <conditionalFormatting sqref="E12:G12">
    <cfRule type="cellIs" dxfId="2" priority="4" operator="lessThan">
      <formula>0</formula>
    </cfRule>
  </conditionalFormatting>
  <conditionalFormatting sqref="B82:H82">
    <cfRule type="cellIs" dxfId="1" priority="3" operator="lessThan">
      <formula>0</formula>
    </cfRule>
  </conditionalFormatting>
  <conditionalFormatting sqref="E3">
    <cfRule type="cellIs" dxfId="0" priority="1" stopIfTrue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Rekapitulace</vt:lpstr>
      <vt:lpstr>006-01</vt:lpstr>
      <vt:lpstr>006-02</vt:lpstr>
      <vt:lpstr>006-03</vt:lpstr>
      <vt:lpstr>006-04</vt:lpstr>
      <vt:lpstr>006-05</vt:lpstr>
      <vt:lpstr>006-06</vt:lpstr>
      <vt:lpstr>'006-01'!Oblast_tisku</vt:lpstr>
      <vt:lpstr>'006-02'!Oblast_tisku</vt:lpstr>
      <vt:lpstr>'006-03'!Oblast_tisku</vt:lpstr>
      <vt:lpstr>'006-05'!Oblast_tisku</vt:lpstr>
      <vt:lpstr>'006-06'!Oblast_tisku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2023-01-10T08:39:51Z</cp:lastPrinted>
  <dcterms:created xsi:type="dcterms:W3CDTF">2022-11-23T14:06:59Z</dcterms:created>
  <dcterms:modified xsi:type="dcterms:W3CDTF">2023-02-02T09:48:28Z</dcterms:modified>
</cp:coreProperties>
</file>